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worksheets/sheet7.xml" ContentType="application/vnd.openxmlformats-officedocument.spreadsheetml.worksheet+xml"/>
  <Override PartName="/xl/drawings/drawing5.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Dashboard" sheetId="1" state="visible" r:id="rId1"/>
    <sheet name="Assumptions" sheetId="2" state="visible" r:id="rId2"/>
    <sheet name="Startup Costs" sheetId="3" state="visible" r:id="rId3"/>
    <sheet name="Revenue Forecast" sheetId="4" state="visible" r:id="rId4"/>
    <sheet name="Worst Case" sheetId="5" state="visible" r:id="rId5"/>
    <sheet name="Expected Case" sheetId="6" state="visible" r:id="rId6"/>
    <sheet name="Best Case" sheetId="7" state="visible" r:id="rId7"/>
    <sheet name="Break-Even" sheetId="8" state="visible" r:id="rId8"/>
    <sheet name="Market Reality" sheetId="9" state="visible" r:id="rId9"/>
    <sheet name="Should I Pursue This" sheetId="10" state="visible" r:id="rId10"/>
  </sheets>
  <definedNames>
    <definedName name="_xlnm.Print_Area" localSheetId="0">'Dashboard'!$A$1:$N$74</definedName>
    <definedName name="_xlnm.Print_Area" localSheetId="1">'Assumptions'!$A$1:$C$16</definedName>
    <definedName name="_xlnm.Print_Area" localSheetId="2">'Startup Costs'!$A$1:$B$11</definedName>
    <definedName name="_xlnm.Print_Area" localSheetId="3">'Revenue Forecast'!$A$1:$H$50</definedName>
    <definedName name="_xlnm.Print_Area" localSheetId="4">'Worst Case'!$A$1:$H$36</definedName>
    <definedName name="_xlnm.Print_Area" localSheetId="5">'Expected Case'!$A$1:$H$36</definedName>
    <definedName name="_xlnm.Print_Area" localSheetId="6">'Best Case'!$A$1:$H$36</definedName>
    <definedName name="_xlnm.Print_Area" localSheetId="7">'Break-Even'!$A$1:$C$28</definedName>
    <definedName name="_xlnm.Print_Area" localSheetId="8">'Market Reality'!$A$1:$E$35</definedName>
    <definedName name="_xlnm.Print_Area" localSheetId="9">'Should I Pursue This'!$A$1:$D$37</definedName>
  </definedNames>
  <calcPr calcId="124519" fullCalcOnLoad="1"/>
</workbook>
</file>

<file path=xl/styles.xml><?xml version="1.0" encoding="utf-8"?>
<styleSheet xmlns="http://schemas.openxmlformats.org/spreadsheetml/2006/main">
  <numFmts count="2">
    <numFmt numFmtId="164" formatCode="€#,##0"/>
    <numFmt numFmtId="165" formatCode="0.0"/>
  </numFmts>
  <fonts count="31">
    <font>
      <name val="Calibri"/>
      <family val="2"/>
      <color theme="1"/>
      <sz val="11"/>
      <scheme val="minor"/>
    </font>
    <font>
      <name val="Arial"/>
      <b val="1"/>
      <color rgb="00FFFFFF"/>
      <sz val="15"/>
    </font>
    <font>
      <name val="Arial"/>
      <i val="1"/>
      <color rgb="009AA4B2"/>
      <sz val="9"/>
    </font>
    <font>
      <name val="Arial"/>
      <color rgb="00E8EBF0"/>
      <sz val="10"/>
    </font>
    <font>
      <name val="Arial"/>
      <b val="1"/>
      <color rgb="002A1E00"/>
      <sz val="10"/>
    </font>
    <font>
      <name val="Arial"/>
      <b val="1"/>
      <color rgb="00FDBA0D"/>
      <sz val="10"/>
    </font>
    <font>
      <name val="Arial"/>
      <i val="1"/>
      <color rgb="00FCD34D"/>
      <sz val="9"/>
    </font>
    <font>
      <name val="Arial"/>
      <b val="1"/>
      <color rgb="00FDBA0D"/>
      <sz val="8"/>
    </font>
    <font>
      <name val="Arial"/>
      <b val="1"/>
      <color rgb="00FFFFFF"/>
      <sz val="18"/>
    </font>
    <font>
      <name val="Arial"/>
      <b val="1"/>
      <color rgb="00E8EBF0"/>
      <sz val="10"/>
    </font>
    <font>
      <name val="Arial"/>
      <b val="1"/>
      <color rgb="00FCD34D"/>
      <sz val="10"/>
    </font>
    <font>
      <name val="Arial"/>
      <color rgb="009AA4B2"/>
      <sz val="10"/>
    </font>
    <font>
      <name val="Arial"/>
      <b val="1"/>
      <color rgb="009AA4B2"/>
      <sz val="10"/>
    </font>
    <font>
      <name val="Arial"/>
      <color rgb="009AA4B2"/>
      <sz val="9"/>
    </font>
    <font>
      <name val="Arial"/>
      <b val="1"/>
      <color rgb="0034D399"/>
      <sz val="11"/>
    </font>
    <font>
      <name val="Arial"/>
      <b val="1"/>
      <color rgb="0034D399"/>
      <sz val="10"/>
    </font>
    <font>
      <name val="Arial"/>
      <b val="1"/>
      <color rgb="00F87171"/>
      <sz val="10"/>
    </font>
    <font>
      <name val="Arial"/>
      <b val="1"/>
      <color rgb="0060A5FA"/>
      <sz val="10"/>
    </font>
    <font>
      <name val="Arial"/>
      <b val="1"/>
      <color rgb="00FDBA0D"/>
      <sz val="9"/>
    </font>
    <font>
      <name val="Arial"/>
      <b val="1"/>
      <color rgb="00FFFFFF"/>
      <sz val="22"/>
    </font>
    <font>
      <name val="Arial"/>
      <b val="1"/>
      <color rgb="0034D399"/>
      <sz val="13"/>
    </font>
    <font>
      <name val="Arial"/>
      <b val="1"/>
      <color rgb="0034D399"/>
      <sz val="9"/>
    </font>
    <font>
      <name val="Arial"/>
      <b val="1"/>
      <color rgb="002A1E00"/>
      <sz val="8"/>
    </font>
    <font>
      <name val="Arial"/>
      <b val="1"/>
      <color rgb="009AA4B2"/>
      <sz val="8"/>
    </font>
    <font>
      <name val="Arial"/>
      <b val="1"/>
      <color rgb="00FDBA0D"/>
      <sz val="11"/>
    </font>
    <font>
      <name val="Arial"/>
      <color rgb="006B7682"/>
      <sz val="8"/>
    </font>
    <font>
      <name val="Arial"/>
      <b val="1"/>
      <color rgb="00FFFFFF"/>
      <sz val="11"/>
    </font>
    <font>
      <name val="Arial"/>
      <b val="1"/>
      <color rgb="00FCD34D"/>
      <sz val="11"/>
    </font>
    <font>
      <name val="Arial"/>
      <b val="1"/>
      <color rgb="0060A5FA"/>
      <sz val="11"/>
    </font>
    <font>
      <name val="Arial"/>
      <b val="1"/>
      <color rgb="009AA4B2"/>
      <sz val="9"/>
    </font>
    <font>
      <name val="Arial"/>
      <color rgb="00E8EBF0"/>
      <sz val="9"/>
    </font>
  </fonts>
  <fills count="10">
    <fill>
      <patternFill/>
    </fill>
    <fill>
      <patternFill patternType="gray125"/>
    </fill>
    <fill>
      <patternFill patternType="solid">
        <fgColor rgb="000A0C10"/>
      </patternFill>
    </fill>
    <fill>
      <patternFill patternType="solid">
        <fgColor rgb="00FFD24A"/>
      </patternFill>
    </fill>
    <fill>
      <patternFill patternType="solid">
        <fgColor rgb="0012161F"/>
      </patternFill>
    </fill>
    <fill>
      <patternFill patternType="solid">
        <fgColor rgb="00171C27"/>
      </patternFill>
    </fill>
    <fill>
      <patternFill patternType="solid">
        <fgColor rgb="00FDBA0D"/>
      </patternFill>
    </fill>
    <fill>
      <patternFill patternType="solid">
        <fgColor rgb="0034D399"/>
      </patternFill>
    </fill>
    <fill>
      <patternFill patternType="solid">
        <fgColor rgb="00F87171"/>
      </patternFill>
    </fill>
    <fill>
      <patternFill patternType="solid">
        <fgColor rgb="0060A5FA"/>
      </patternFill>
    </fill>
  </fills>
  <borders count="35">
    <border>
      <left/>
      <right/>
      <top/>
      <bottom/>
      <diagonal/>
    </border>
    <border>
      <left style="thin">
        <color rgb="00242C39"/>
      </left>
      <right style="thin">
        <color rgb="00242C39"/>
      </right>
      <top style="thin">
        <color rgb="00242C39"/>
      </top>
      <bottom style="thin">
        <color rgb="00242C39"/>
      </bottom>
    </border>
    <border>
      <left style="thin">
        <color rgb="00C8930A"/>
      </left>
      <right style="thin">
        <color rgb="00C8930A"/>
      </right>
      <top style="thin">
        <color rgb="00C8930A"/>
      </top>
      <bottom style="thin">
        <color rgb="00C8930A"/>
      </bottom>
    </border>
    <border>
      <bottom style="medium">
        <color rgb="00FDBA0D"/>
      </bottom>
    </border>
    <border>
      <bottom style="thin">
        <color rgb="00FDBA0D"/>
      </bottom>
    </border>
    <border>
      <left/>
      <right/>
      <top style="thin">
        <color rgb="00FDBA0D"/>
      </top>
      <bottom/>
    </border>
    <border>
      <left/>
      <right/>
      <top style="thin">
        <color rgb="00FDBA0D"/>
      </top>
      <bottom style="thin">
        <color rgb="00FDBA0D"/>
      </bottom>
    </border>
    <border>
      <left style="thin">
        <color rgb="00FDBA0D"/>
      </left>
      <right/>
      <top style="thin">
        <color rgb="00FDBA0D"/>
      </top>
      <bottom style="thin">
        <color rgb="00FDBA0D"/>
      </bottom>
    </border>
    <border>
      <left/>
      <right style="thin">
        <color rgb="00FDBA0D"/>
      </right>
      <top style="thin">
        <color rgb="00FDBA0D"/>
      </top>
      <bottom style="thin">
        <color rgb="00FDBA0D"/>
      </bottom>
    </border>
    <border>
      <left/>
      <right/>
      <top style="thin">
        <color rgb="00242C39"/>
      </top>
      <bottom/>
    </border>
    <border>
      <left/>
      <right/>
      <top style="thin">
        <color rgb="00242C39"/>
      </top>
      <bottom style="thin">
        <color rgb="00242C39"/>
      </bottom>
    </border>
    <border>
      <left style="thin">
        <color rgb="00242C39"/>
      </left>
      <right/>
      <top style="thin">
        <color rgb="00242C39"/>
      </top>
      <bottom style="thin">
        <color rgb="00242C39"/>
      </bottom>
    </border>
    <border>
      <left/>
      <right style="thin">
        <color rgb="00242C39"/>
      </right>
      <top style="thin">
        <color rgb="00242C39"/>
      </top>
      <bottom style="thin">
        <color rgb="00242C39"/>
      </bottom>
    </border>
    <border>
      <left/>
      <right/>
      <top style="thin">
        <color rgb="00242C39"/>
      </top>
      <bottom/>
      <diagonal/>
    </border>
    <border>
      <left/>
      <right style="thin">
        <color rgb="00242C39"/>
      </right>
      <top style="thin">
        <color rgb="00242C39"/>
      </top>
      <bottom/>
      <diagonal/>
    </border>
    <border>
      <left/>
      <right/>
      <top style="thin">
        <color rgb="00242C39"/>
      </top>
      <bottom style="thin">
        <color rgb="00242C39"/>
      </bottom>
      <diagonal/>
    </border>
    <border>
      <left/>
      <right style="thin">
        <color rgb="00242C39"/>
      </right>
      <top style="thin">
        <color rgb="00242C39"/>
      </top>
      <bottom style="thin">
        <color rgb="00242C39"/>
      </bottom>
      <diagonal/>
    </border>
    <border>
      <left/>
      <right/>
      <top/>
      <bottom style="thin">
        <color rgb="00242C39"/>
      </bottom>
    </border>
    <border>
      <left style="thin">
        <color rgb="00242C39"/>
      </left>
      <right/>
      <top style="thin">
        <color rgb="00242C39"/>
      </top>
      <bottom/>
    </border>
    <border>
      <left/>
      <right style="thin">
        <color rgb="00242C39"/>
      </right>
      <top style="thin">
        <color rgb="00242C39"/>
      </top>
      <bottom/>
    </border>
    <border>
      <left style="thin">
        <color rgb="00242C39"/>
      </left>
      <right/>
      <top/>
      <bottom style="thin">
        <color rgb="00242C39"/>
      </bottom>
    </border>
    <border>
      <left/>
      <right style="thin">
        <color rgb="00242C39"/>
      </right>
      <top/>
      <bottom style="thin">
        <color rgb="00242C39"/>
      </bottom>
    </border>
    <border>
      <left style="thin">
        <color rgb="00242C39"/>
      </left>
      <right style="thin">
        <color rgb="00242C39"/>
      </right>
      <top style="thin">
        <color rgb="00242C39"/>
      </top>
      <bottom/>
    </border>
    <border>
      <left style="thin">
        <color rgb="00242C39"/>
      </left>
      <right style="thin">
        <color rgb="00242C39"/>
      </right>
      <top/>
      <bottom style="thin">
        <color rgb="00242C39"/>
      </bottom>
    </border>
    <border>
      <left/>
      <right style="thin">
        <color rgb="00242C39"/>
      </right>
      <top/>
      <bottom/>
      <diagonal/>
    </border>
    <border>
      <left/>
      <right/>
      <top/>
      <bottom style="thin">
        <color rgb="00242C39"/>
      </bottom>
      <diagonal/>
    </border>
    <border>
      <left/>
      <right style="thin">
        <color rgb="00242C39"/>
      </right>
      <top/>
      <bottom style="thin">
        <color rgb="00242C39"/>
      </bottom>
      <diagonal/>
    </border>
    <border>
      <left style="thin">
        <color rgb="00242C39"/>
      </left>
      <right style="thin">
        <color rgb="00242C39"/>
      </right>
      <top style="medium">
        <color rgb="0034D399"/>
      </top>
    </border>
    <border>
      <left/>
      <right/>
      <top style="medium">
        <color rgb="0034D399"/>
      </top>
    </border>
    <border>
      <left/>
      <right style="thin">
        <color rgb="00242C39"/>
      </right>
      <top style="medium">
        <color rgb="0034D399"/>
      </top>
    </border>
    <border>
      <left style="thick">
        <color rgb="00FDBA0D"/>
      </left>
      <right/>
      <top style="thin">
        <color rgb="00242C39"/>
      </top>
      <bottom style="thin">
        <color rgb="00242C39"/>
      </bottom>
    </border>
    <border>
      <left style="thick">
        <color rgb="0034D399"/>
      </left>
      <right/>
      <top style="thin">
        <color rgb="00242C39"/>
      </top>
      <bottom style="thin">
        <color rgb="00242C39"/>
      </bottom>
    </border>
    <border>
      <left style="thin">
        <color rgb="00242C39"/>
      </left>
      <right/>
      <top/>
      <bottom/>
    </border>
    <border>
      <left/>
      <right style="thin">
        <color rgb="00242C39"/>
      </right>
      <top/>
      <bottom/>
    </border>
    <border>
      <left style="thin">
        <color rgb="00242C39"/>
      </left>
      <right style="thin">
        <color rgb="00242C39"/>
      </right>
      <top/>
      <bottom/>
    </border>
  </borders>
  <cellStyleXfs count="1">
    <xf numFmtId="0" fontId="0" fillId="0" borderId="0"/>
  </cellStyleXfs>
  <cellXfs count="75">
    <xf numFmtId="0" fontId="0" fillId="0" borderId="0" pivotButton="0" quotePrefix="0" xfId="0"/>
    <xf numFmtId="0" fontId="0" fillId="2" borderId="0" pivotButton="0" quotePrefix="0" xfId="0"/>
    <xf numFmtId="0" fontId="18" fillId="2" borderId="0" applyAlignment="1" pivotButton="0" quotePrefix="0" xfId="0">
      <alignment horizontal="left" vertical="center"/>
    </xf>
    <xf numFmtId="0" fontId="19" fillId="2" borderId="0" applyAlignment="1" pivotButton="0" quotePrefix="0" xfId="0">
      <alignment horizontal="left" vertical="center"/>
    </xf>
    <xf numFmtId="0" fontId="11" fillId="2" borderId="0" applyAlignment="1" pivotButton="0" quotePrefix="0" xfId="0">
      <alignment horizontal="left" vertical="center"/>
    </xf>
    <xf numFmtId="0" fontId="20" fillId="4" borderId="27" applyAlignment="1" pivotButton="0" quotePrefix="0" xfId="0">
      <alignment horizontal="left" vertical="center" indent="1"/>
    </xf>
    <xf numFmtId="0" fontId="0" fillId="0" borderId="28" pivotButton="0" quotePrefix="0" xfId="0"/>
    <xf numFmtId="0" fontId="0" fillId="0" borderId="29" pivotButton="0" quotePrefix="0" xfId="0"/>
    <xf numFmtId="0" fontId="13" fillId="4" borderId="23" applyAlignment="1" pivotButton="0" quotePrefix="0" xfId="0">
      <alignment horizontal="left" vertical="center" wrapText="1" indent="1"/>
    </xf>
    <xf numFmtId="0" fontId="0" fillId="0" borderId="25" pivotButton="0" quotePrefix="0" xfId="0"/>
    <xf numFmtId="0" fontId="0" fillId="0" borderId="26" pivotButton="0" quotePrefix="0" xfId="0"/>
    <xf numFmtId="0" fontId="18" fillId="4" borderId="30" applyAlignment="1" pivotButton="0" quotePrefix="0" xfId="0">
      <alignment horizontal="left" vertical="center" indent="1"/>
    </xf>
    <xf numFmtId="0" fontId="0" fillId="0" borderId="10" pivotButton="0" quotePrefix="0" xfId="0"/>
    <xf numFmtId="0" fontId="0" fillId="0" borderId="12" pivotButton="0" quotePrefix="0" xfId="0"/>
    <xf numFmtId="0" fontId="21" fillId="4" borderId="31" applyAlignment="1" pivotButton="0" quotePrefix="0" xfId="0">
      <alignment horizontal="left" vertical="center" indent="1"/>
    </xf>
    <xf numFmtId="0" fontId="22" fillId="3" borderId="2" applyAlignment="1" pivotButton="0" quotePrefix="0" xfId="0">
      <alignment horizontal="center" vertical="center"/>
    </xf>
    <xf numFmtId="0" fontId="6" fillId="2" borderId="0" applyAlignment="1" pivotButton="0" quotePrefix="0" xfId="0">
      <alignment horizontal="left" vertical="center" wrapText="1"/>
    </xf>
    <xf numFmtId="0" fontId="23" fillId="5" borderId="22" applyAlignment="1" pivotButton="0" quotePrefix="0" xfId="0">
      <alignment horizontal="left" vertical="center" indent="1"/>
    </xf>
    <xf numFmtId="0" fontId="0" fillId="0" borderId="13" pivotButton="0" quotePrefix="0" xfId="0"/>
    <xf numFmtId="0" fontId="0" fillId="0" borderId="14" pivotButton="0" quotePrefix="0" xfId="0"/>
    <xf numFmtId="0" fontId="24" fillId="5" borderId="34" applyAlignment="1" pivotButton="0" quotePrefix="0" xfId="0">
      <alignment horizontal="left" vertical="center" wrapText="1" indent="1"/>
    </xf>
    <xf numFmtId="0" fontId="0" fillId="0" borderId="24" pivotButton="0" quotePrefix="0" xfId="0"/>
    <xf numFmtId="164" fontId="26" fillId="5" borderId="34" applyAlignment="1" pivotButton="0" quotePrefix="0" xfId="0">
      <alignment horizontal="left" vertical="center" wrapText="1" indent="1"/>
    </xf>
    <xf numFmtId="0" fontId="27" fillId="5" borderId="34" applyAlignment="1" pivotButton="0" quotePrefix="0" xfId="0">
      <alignment horizontal="left" vertical="center" wrapText="1" indent="1"/>
    </xf>
    <xf numFmtId="0" fontId="25" fillId="5" borderId="23" applyAlignment="1" pivotButton="0" quotePrefix="0" xfId="0">
      <alignment horizontal="left" vertical="top" wrapText="1" indent="1"/>
    </xf>
    <xf numFmtId="0" fontId="14" fillId="5" borderId="34" applyAlignment="1" pivotButton="0" quotePrefix="0" xfId="0">
      <alignment horizontal="left" vertical="center" wrapText="1" indent="1"/>
    </xf>
    <xf numFmtId="0" fontId="28" fillId="5" borderId="34" applyAlignment="1" pivotButton="0" quotePrefix="0" xfId="0">
      <alignment horizontal="left" vertical="center" wrapText="1" indent="1"/>
    </xf>
    <xf numFmtId="0" fontId="29" fillId="2" borderId="0" pivotButton="0" quotePrefix="0" xfId="0"/>
    <xf numFmtId="0" fontId="25" fillId="2" borderId="0" pivotButton="0" quotePrefix="0" xfId="0"/>
    <xf numFmtId="0" fontId="30" fillId="2" borderId="0" pivotButton="0" quotePrefix="0" xfId="0"/>
    <xf numFmtId="164" fontId="30" fillId="2"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left" vertical="center" wrapText="1"/>
    </xf>
    <xf numFmtId="0" fontId="3" fillId="2" borderId="1" applyAlignment="1" pivotButton="0" quotePrefix="0" xfId="0">
      <alignment horizontal="left" vertical="center" wrapText="1"/>
    </xf>
    <xf numFmtId="164" fontId="4" fillId="3" borderId="2" applyAlignment="1" pivotButton="0" quotePrefix="0" xfId="0">
      <alignment horizontal="right"/>
    </xf>
    <xf numFmtId="0" fontId="2" fillId="2" borderId="1" applyAlignment="1" pivotButton="0" quotePrefix="0" xfId="0">
      <alignment horizontal="left" vertical="top" wrapText="1"/>
    </xf>
    <xf numFmtId="1" fontId="4" fillId="3" borderId="2" applyAlignment="1" pivotButton="0" quotePrefix="0" xfId="0">
      <alignment horizontal="right"/>
    </xf>
    <xf numFmtId="9" fontId="4" fillId="3" borderId="2" applyAlignment="1" pivotButton="0" quotePrefix="0" xfId="0">
      <alignment horizontal="right"/>
    </xf>
    <xf numFmtId="164" fontId="3" fillId="2" borderId="1" applyAlignment="1" pivotButton="0" quotePrefix="0" xfId="0">
      <alignment horizontal="right"/>
    </xf>
    <xf numFmtId="0" fontId="2" fillId="2" borderId="0" applyAlignment="1" pivotButton="0" quotePrefix="0" xfId="0">
      <alignment horizontal="left" vertical="top" wrapText="1"/>
    </xf>
    <xf numFmtId="0" fontId="5" fillId="4" borderId="3" applyAlignment="1" pivotButton="0" quotePrefix="0" xfId="0">
      <alignment horizontal="left" vertical="center" wrapText="1"/>
    </xf>
    <xf numFmtId="0" fontId="5" fillId="4" borderId="3" applyAlignment="1" pivotButton="0" quotePrefix="0" xfId="0">
      <alignment horizontal="center" vertical="center" wrapText="1"/>
    </xf>
    <xf numFmtId="0" fontId="5" fillId="5" borderId="1" applyAlignment="1" pivotButton="0" quotePrefix="0" xfId="0">
      <alignment horizontal="left" vertical="center"/>
    </xf>
    <xf numFmtId="164" fontId="5" fillId="5" borderId="1" applyAlignment="1" pivotButton="0" quotePrefix="0" xfId="0">
      <alignment horizontal="right"/>
    </xf>
    <xf numFmtId="1" fontId="3" fillId="2" borderId="1" applyAlignment="1" pivotButton="0" quotePrefix="0" xfId="0">
      <alignment horizontal="right"/>
    </xf>
    <xf numFmtId="9" fontId="3" fillId="2" borderId="1" applyAlignment="1" pivotButton="0" quotePrefix="0" xfId="0">
      <alignment horizontal="right"/>
    </xf>
    <xf numFmtId="0" fontId="3" fillId="2" borderId="1" applyAlignment="1" pivotButton="0" quotePrefix="0" xfId="0">
      <alignment horizontal="left" vertical="center"/>
    </xf>
    <xf numFmtId="165" fontId="4" fillId="3" borderId="2" applyAlignment="1" pivotButton="0" quotePrefix="0" xfId="0">
      <alignment horizontal="right"/>
    </xf>
    <xf numFmtId="0" fontId="2" fillId="2" borderId="1" applyAlignment="1" pivotButton="0" quotePrefix="0" xfId="0">
      <alignment horizontal="left" vertical="center" wrapText="1"/>
    </xf>
    <xf numFmtId="0" fontId="7" fillId="2" borderId="0" applyAlignment="1" pivotButton="0" quotePrefix="0" xfId="0">
      <alignment horizontal="left" vertical="bottom"/>
    </xf>
    <xf numFmtId="0" fontId="8" fillId="2" borderId="0" applyAlignment="1" pivotButton="0" quotePrefix="0" xfId="0">
      <alignment horizontal="left" vertical="center"/>
    </xf>
    <xf numFmtId="0" fontId="5" fillId="4" borderId="4" applyAlignment="1" pivotButton="0" quotePrefix="0" xfId="0">
      <alignment horizontal="left" vertical="center" indent="1"/>
    </xf>
    <xf numFmtId="0" fontId="9" fillId="2" borderId="1" applyAlignment="1" pivotButton="0" quotePrefix="0" xfId="0">
      <alignment horizontal="left" vertical="top" wrapText="1"/>
    </xf>
    <xf numFmtId="0" fontId="10" fillId="2" borderId="1" applyAlignment="1" pivotButton="0" quotePrefix="0" xfId="0">
      <alignment horizontal="left" vertical="top" wrapText="1"/>
    </xf>
    <xf numFmtId="0" fontId="11" fillId="2" borderId="1" applyAlignment="1" pivotButton="0" quotePrefix="0" xfId="0">
      <alignment horizontal="left" vertical="top" wrapText="1"/>
    </xf>
    <xf numFmtId="0" fontId="5" fillId="5" borderId="7" applyAlignment="1" pivotButton="0" quotePrefix="0" xfId="0">
      <alignment horizontal="left" vertical="center" indent="1"/>
    </xf>
    <xf numFmtId="0" fontId="0" fillId="0" borderId="6" pivotButton="0" quotePrefix="0" xfId="0"/>
    <xf numFmtId="0" fontId="0" fillId="0" borderId="8" pivotButton="0" quotePrefix="0" xfId="0"/>
    <xf numFmtId="0" fontId="5" fillId="2" borderId="0" applyAlignment="1" pivotButton="0" quotePrefix="0" xfId="0">
      <alignment horizontal="left" vertical="top"/>
    </xf>
    <xf numFmtId="0" fontId="3" fillId="2" borderId="0" applyAlignment="1" pivotButton="0" quotePrefix="0" xfId="0">
      <alignment horizontal="left" vertical="top" wrapText="1"/>
    </xf>
    <xf numFmtId="0" fontId="12" fillId="2" borderId="0" applyAlignment="1" pivotButton="0" quotePrefix="0" xfId="0">
      <alignment horizontal="left" vertical="top"/>
    </xf>
    <xf numFmtId="0" fontId="13" fillId="2" borderId="0" applyAlignment="1" pivotButton="0" quotePrefix="0" xfId="0">
      <alignment horizontal="left" vertical="center" wrapText="1"/>
    </xf>
    <xf numFmtId="0" fontId="14" fillId="4" borderId="1" applyAlignment="1" pivotButton="0" quotePrefix="0" xfId="0">
      <alignment horizontal="left" vertical="center" wrapText="1" indent="1"/>
    </xf>
    <xf numFmtId="0" fontId="0" fillId="0" borderId="15" pivotButton="0" quotePrefix="0" xfId="0"/>
    <xf numFmtId="0" fontId="0" fillId="0" borderId="16" pivotButton="0" quotePrefix="0" xfId="0"/>
    <xf numFmtId="0" fontId="0" fillId="6" borderId="1" pivotButton="0" quotePrefix="0" xfId="0"/>
    <xf numFmtId="0" fontId="5" fillId="2" borderId="1" applyAlignment="1" pivotButton="0" quotePrefix="0" xfId="0">
      <alignment horizontal="left" vertical="top" wrapText="1"/>
    </xf>
    <xf numFmtId="0" fontId="3" fillId="2" borderId="1" applyAlignment="1" pivotButton="0" quotePrefix="0" xfId="0">
      <alignment horizontal="left" vertical="top" wrapText="1"/>
    </xf>
    <xf numFmtId="0" fontId="0" fillId="7" borderId="1" pivotButton="0" quotePrefix="0" xfId="0"/>
    <xf numFmtId="0" fontId="15" fillId="2" borderId="1" applyAlignment="1" pivotButton="0" quotePrefix="0" xfId="0">
      <alignment horizontal="left" vertical="top" wrapText="1"/>
    </xf>
    <xf numFmtId="0" fontId="0" fillId="0" borderId="1" pivotButton="0" quotePrefix="0" xfId="0"/>
    <xf numFmtId="0" fontId="0" fillId="8" borderId="1" pivotButton="0" quotePrefix="0" xfId="0"/>
    <xf numFmtId="0" fontId="16" fillId="2" borderId="1" applyAlignment="1" pivotButton="0" quotePrefix="0" xfId="0">
      <alignment horizontal="left" vertical="top" wrapText="1"/>
    </xf>
    <xf numFmtId="0" fontId="0" fillId="9" borderId="1" pivotButton="0" quotePrefix="0" xfId="0"/>
    <xf numFmtId="0" fontId="17" fillId="2"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styles" Target="styles.xml" Id="rId11" /><Relationship Type="http://schemas.openxmlformats.org/officeDocument/2006/relationships/theme" Target="theme/theme1.xml" Id="rId12" /></Relationships>
</file>

<file path=xl/charts/chart1.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Monthly revenue — Year 1</a:t>
            </a:r>
          </a:p>
        </rich>
      </tx>
    </title>
    <plotArea>
      <lineChart>
        <grouping val="standard"/>
        <ser>
          <idx val="0"/>
          <order val="0"/>
          <tx>
            <strRef>
              <f>'Revenue Forecast'!D3</f>
            </strRef>
          </tx>
          <spPr>
            <a:ln w="26000">
              <a:solidFill>
                <a:srgbClr val="FDBA0D"/>
              </a:solidFill>
              <a:prstDash val="solid"/>
            </a:ln>
          </spPr>
          <marker>
            <symbol val="none"/>
            <spPr>
              <a:ln>
                <a:prstDash val="solid"/>
              </a:ln>
            </spPr>
          </marker>
          <cat>
            <numRef>
              <f>'Revenue Forecast'!$A$4:$A$15</f>
            </numRef>
          </cat>
          <val>
            <numRef>
              <f>'Revenue Forecast'!$D$4:$D$15</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plotVisOnly val="1"/>
    <dispBlanksAs val="gap"/>
  </chart>
  <spPr>
    <a:solidFill>
      <a:srgbClr val="10141C"/>
    </a:solidFill>
    <a:ln>
      <a:solidFill>
        <a:srgbClr val="242C39"/>
      </a:solidFill>
      <a:prstDash val="solid"/>
    </a:ln>
  </spPr>
</chartSpace>
</file>

<file path=xl/charts/chart10.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Best case — revenue &amp; cumulative cash flow</a:t>
            </a:r>
          </a:p>
        </rich>
      </tx>
    </title>
    <plotArea>
      <lineChart>
        <grouping val="standard"/>
        <ser>
          <idx val="0"/>
          <order val="0"/>
          <tx>
            <strRef>
              <f>'Best Case'!D5</f>
            </strRef>
          </tx>
          <spPr>
            <a:ln w="26000">
              <a:solidFill>
                <a:srgbClr val="FDBA0D"/>
              </a:solidFill>
              <a:prstDash val="solid"/>
            </a:ln>
          </spPr>
          <marker>
            <symbol val="none"/>
            <spPr>
              <a:ln>
                <a:prstDash val="solid"/>
              </a:ln>
            </spPr>
          </marker>
          <cat>
            <numRef>
              <f>'Best Case'!$A$6:$A$17</f>
            </numRef>
          </cat>
          <val>
            <numRef>
              <f>'Best Case'!$D$6:$D$17</f>
            </numRef>
          </val>
          <smooth val="0"/>
        </ser>
        <ser>
          <idx val="1"/>
          <order val="1"/>
          <tx>
            <strRef>
              <f>'Best Case'!H5</f>
            </strRef>
          </tx>
          <spPr>
            <a:ln w="26000">
              <a:solidFill>
                <a:srgbClr val="34D399"/>
              </a:solidFill>
              <a:prstDash val="solid"/>
            </a:ln>
          </spPr>
          <marker>
            <symbol val="none"/>
            <spPr>
              <a:ln>
                <a:prstDash val="solid"/>
              </a:ln>
            </spPr>
          </marker>
          <cat>
            <numRef>
              <f>'Best Case'!$A$6:$A$17</f>
            </numRef>
          </cat>
          <val>
            <numRef>
              <f>'Best Case'!$H$6:$H$17</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legend>
      <legendPos val="b"/>
      <overlay val="0"/>
      <txPr>
        <a:bodyPr/>
        <a:p>
          <a:pPr>
            <a:defRPr sz="900">
              <a:solidFill>
                <a:srgbClr val="9AA4B2"/>
              </a:solidFill>
            </a:defRPr>
          </a:pPr>
          <a:r>
            <a:t/>
          </a:r>
          <a:endParaRPr sz="900">
            <a:solidFill>
              <a:srgbClr val="9AA4B2"/>
            </a:solidFill>
          </a:endParaRPr>
        </a:p>
      </txPr>
    </legend>
    <plotVisOnly val="1"/>
    <dispBlanksAs val="gap"/>
  </chart>
  <spPr>
    <a:solidFill>
      <a:srgbClr val="10141C"/>
    </a:solidFill>
    <a:ln>
      <a:solidFill>
        <a:srgbClr val="242C39"/>
      </a:solidFill>
      <a:prstDash val="solid"/>
    </a:ln>
  </spPr>
</chartSpace>
</file>

<file path=xl/charts/chart11.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Monthly operating profit (crosses 0 at break-even)</a:t>
            </a:r>
          </a:p>
        </rich>
      </tx>
    </title>
    <plotArea>
      <lineChart>
        <grouping val="standard"/>
        <ser>
          <idx val="0"/>
          <order val="0"/>
          <tx>
            <strRef>
              <f>'Revenue Forecast'!G3</f>
            </strRef>
          </tx>
          <spPr>
            <a:ln w="26000">
              <a:solidFill>
                <a:srgbClr val="34D399"/>
              </a:solidFill>
              <a:prstDash val="solid"/>
            </a:ln>
          </spPr>
          <marker>
            <symbol val="none"/>
            <spPr>
              <a:ln>
                <a:prstDash val="solid"/>
              </a:ln>
            </spPr>
          </marker>
          <cat>
            <numRef>
              <f>'Revenue Forecast'!$A$4:$A$15</f>
            </numRef>
          </cat>
          <val>
            <numRef>
              <f>'Revenue Forecast'!$G$4:$G$15</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plotVisOnly val="1"/>
    <dispBlanksAs val="gap"/>
  </chart>
  <spPr>
    <a:solidFill>
      <a:srgbClr val="10141C"/>
    </a:solidFill>
    <a:ln>
      <a:solidFill>
        <a:srgbClr val="242C39"/>
      </a:solidFill>
      <a:prstDash val="solid"/>
    </a:ln>
  </spPr>
</chartSpace>
</file>

<file path=xl/charts/chart2.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Booked seat-hours — Year 1</a:t>
            </a:r>
          </a:p>
        </rich>
      </tx>
    </title>
    <plotArea>
      <lineChart>
        <grouping val="standard"/>
        <ser>
          <idx val="0"/>
          <order val="0"/>
          <tx>
            <strRef>
              <f>'Revenue Forecast'!C3</f>
            </strRef>
          </tx>
          <spPr>
            <a:ln w="26000">
              <a:solidFill>
                <a:srgbClr val="60A5FA"/>
              </a:solidFill>
              <a:prstDash val="solid"/>
            </a:ln>
          </spPr>
          <marker>
            <symbol val="none"/>
            <spPr>
              <a:ln>
                <a:prstDash val="solid"/>
              </a:ln>
            </spPr>
          </marker>
          <cat>
            <numRef>
              <f>'Revenue Forecast'!$A$4:$A$15</f>
            </numRef>
          </cat>
          <val>
            <numRef>
              <f>'Revenue Forecast'!$C$4:$C$15</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plotVisOnly val="1"/>
    <dispBlanksAs val="gap"/>
  </chart>
  <spPr>
    <a:solidFill>
      <a:srgbClr val="10141C"/>
    </a:solidFill>
    <a:ln>
      <a:solidFill>
        <a:srgbClr val="242C39"/>
      </a:solidFill>
      <a:prstDash val="solid"/>
    </a:ln>
  </spPr>
</chartSpace>
</file>

<file path=xl/charts/chart3.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Cumulative cash flow — recoups startup at payback</a:t>
            </a:r>
          </a:p>
        </rich>
      </tx>
    </title>
    <plotArea>
      <lineChart>
        <grouping val="standard"/>
        <ser>
          <idx val="0"/>
          <order val="0"/>
          <tx>
            <strRef>
              <f>'Revenue Forecast'!H3</f>
            </strRef>
          </tx>
          <spPr>
            <a:ln w="26000">
              <a:solidFill>
                <a:srgbClr val="34D399"/>
              </a:solidFill>
              <a:prstDash val="solid"/>
            </a:ln>
          </spPr>
          <marker>
            <symbol val="none"/>
            <spPr>
              <a:ln>
                <a:prstDash val="solid"/>
              </a:ln>
            </spPr>
          </marker>
          <cat>
            <numRef>
              <f>'Revenue Forecast'!$A$4:$A$15</f>
            </numRef>
          </cat>
          <val>
            <numRef>
              <f>'Revenue Forecast'!$H$4:$H$15</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plotVisOnly val="1"/>
    <dispBlanksAs val="gap"/>
  </chart>
  <spPr>
    <a:solidFill>
      <a:srgbClr val="10141C"/>
    </a:solidFill>
    <a:ln>
      <a:solidFill>
        <a:srgbClr val="242C39"/>
      </a:solidFill>
      <a:prstDash val="solid"/>
    </a:ln>
  </spPr>
</chartSpace>
</file>

<file path=xl/charts/chart4.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Where the startup budget goes</a:t>
            </a:r>
          </a:p>
        </rich>
      </tx>
    </title>
    <plotArea>
      <pieChart>
        <varyColors val="1"/>
        <ser>
          <idx val="0"/>
          <order val="0"/>
          <tx>
            <strRef>
              <f>'Startup Costs'!B3</f>
            </strRef>
          </tx>
          <spPr>
            <a:ln>
              <a:prstDash val="solid"/>
            </a:ln>
          </spPr>
          <dPt>
            <idx val="0"/>
            <spPr>
              <a:solidFill>
                <a:srgbClr val="FDBA0D"/>
              </a:solidFill>
              <a:ln>
                <a:solidFill>
                  <a:srgbClr val="10141C"/>
                </a:solidFill>
                <a:prstDash val="solid"/>
              </a:ln>
            </spPr>
          </dPt>
          <dPt>
            <idx val="1"/>
            <spPr>
              <a:solidFill>
                <a:srgbClr val="34D399"/>
              </a:solidFill>
              <a:ln>
                <a:solidFill>
                  <a:srgbClr val="10141C"/>
                </a:solidFill>
                <a:prstDash val="solid"/>
              </a:ln>
            </spPr>
          </dPt>
          <dPt>
            <idx val="2"/>
            <spPr>
              <a:solidFill>
                <a:srgbClr val="60A5FA"/>
              </a:solidFill>
              <a:ln>
                <a:solidFill>
                  <a:srgbClr val="10141C"/>
                </a:solidFill>
                <a:prstDash val="solid"/>
              </a:ln>
            </spPr>
          </dPt>
          <dPt>
            <idx val="3"/>
            <spPr>
              <a:solidFill>
                <a:srgbClr val="FCD34D"/>
              </a:solidFill>
              <a:ln>
                <a:solidFill>
                  <a:srgbClr val="10141C"/>
                </a:solidFill>
                <a:prstDash val="solid"/>
              </a:ln>
            </spPr>
          </dPt>
          <dPt>
            <idx val="4"/>
            <spPr>
              <a:solidFill>
                <a:srgbClr val="F472B6"/>
              </a:solidFill>
              <a:ln>
                <a:solidFill>
                  <a:srgbClr val="10141C"/>
                </a:solidFill>
                <a:prstDash val="solid"/>
              </a:ln>
            </spPr>
          </dPt>
          <dPt>
            <idx val="5"/>
            <spPr>
              <a:solidFill>
                <a:srgbClr val="A78BFA"/>
              </a:solidFill>
              <a:ln>
                <a:solidFill>
                  <a:srgbClr val="10141C"/>
                </a:solidFill>
                <a:prstDash val="solid"/>
              </a:ln>
            </spPr>
          </dPt>
          <cat>
            <numRef>
              <f>'Startup Costs'!$A$4:$A$9</f>
            </numRef>
          </cat>
          <val>
            <numRef>
              <f>'Startup Costs'!$B$4:$B$9</f>
            </numRef>
          </val>
        </ser>
        <dLbls>
          <numFmt formatCode="0%"/>
          <txPr>
            <a:bodyPr/>
            <a:p>
              <a:pPr>
                <a:defRPr sz="900" b="1">
                  <a:solidFill>
                    <a:srgbClr val="FFFFFF"/>
                  </a:solidFill>
                </a:defRPr>
              </a:pPr>
              <a:r>
                <a:t/>
              </a:r>
              <a:endParaRPr sz="900" b="1">
                <a:solidFill>
                  <a:srgbClr val="FFFFFF"/>
                </a:solidFill>
              </a:endParaRPr>
            </a:p>
          </txPr>
          <dLblPos val="outEnd"/>
          <showLegendKey val="0"/>
          <showVal val="0"/>
          <showCatName val="0"/>
          <showSerName val="0"/>
          <showPercent val="1"/>
        </dLbls>
        <firstSliceAng val="0"/>
      </pieChart>
    </plotArea>
    <legend>
      <legendPos val="r"/>
      <overlay val="0"/>
      <txPr>
        <a:bodyPr/>
        <a:p>
          <a:pPr>
            <a:defRPr sz="800">
              <a:solidFill>
                <a:srgbClr val="9AA4B2"/>
              </a:solidFill>
            </a:defRPr>
          </a:pPr>
          <a:r>
            <a:t/>
          </a:r>
          <a:endParaRPr sz="800">
            <a:solidFill>
              <a:srgbClr val="9AA4B2"/>
            </a:solidFill>
          </a:endParaRPr>
        </a:p>
      </txPr>
    </legend>
    <plotVisOnly val="1"/>
    <dispBlanksAs val="gap"/>
  </chart>
  <spPr>
    <a:solidFill>
      <a:srgbClr val="10141C"/>
    </a:solidFill>
    <a:ln>
      <a:solidFill>
        <a:srgbClr val="242C39"/>
      </a:solidFill>
      <a:prstDash val="solid"/>
    </a:ln>
  </spPr>
</chartSpace>
</file>

<file path=xl/charts/chart5.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Year-1: revenue vs net profit by scenario</a:t>
            </a:r>
          </a:p>
        </rich>
      </tx>
    </title>
    <plotArea>
      <barChart>
        <barDir val="col"/>
        <grouping val="clustered"/>
        <ser>
          <idx val="0"/>
          <order val="0"/>
          <tx>
            <strRef>
              <f>'Dashboard'!C21</f>
            </strRef>
          </tx>
          <spPr>
            <a:solidFill>
              <a:srgbClr val="FDBA0D"/>
            </a:solidFill>
            <a:ln>
              <a:prstDash val="solid"/>
            </a:ln>
          </spPr>
          <cat>
            <numRef>
              <f>'Dashboard'!$B$22:$B$24</f>
            </numRef>
          </cat>
          <val>
            <numRef>
              <f>'Dashboard'!$C$22:$C$24</f>
            </numRef>
          </val>
        </ser>
        <ser>
          <idx val="1"/>
          <order val="1"/>
          <tx>
            <strRef>
              <f>'Dashboard'!D21</f>
            </strRef>
          </tx>
          <spPr>
            <a:solidFill>
              <a:srgbClr val="34D399"/>
            </a:solidFill>
            <a:ln>
              <a:prstDash val="solid"/>
            </a:ln>
          </spPr>
          <cat>
            <numRef>
              <f>'Dashboard'!$B$22:$B$24</f>
            </numRef>
          </cat>
          <val>
            <numRef>
              <f>'Dashboard'!$D$22:$D$24</f>
            </numRef>
          </val>
        </ser>
        <gapWidth val="150"/>
        <axId val="10"/>
        <axId val="100"/>
      </barChart>
      <catAx>
        <axId val="10"/>
        <scaling>
          <orientation val="minMax"/>
        </scaling>
        <delete val="0"/>
        <axPos val="l"/>
        <title>
          <tx>
            <rich>
              <a:bodyPr/>
              <a:p>
                <a:pPr>
                  <a:defRPr sz="900" b="1">
                    <a:solidFill>
                      <a:srgbClr val="9AA4B2"/>
                    </a:solidFill>
                  </a:defRPr>
                </a:pPr>
                <a:r>
                  <a:rPr sz="900" b="1">
                    <a:solidFill>
                      <a:srgbClr val="9AA4B2"/>
                    </a:solidFill>
                  </a:rPr>
                  <a:t>Scenario</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legend>
      <legendPos val="b"/>
      <overlay val="0"/>
      <txPr>
        <a:bodyPr/>
        <a:p>
          <a:pPr>
            <a:defRPr sz="900">
              <a:solidFill>
                <a:srgbClr val="9AA4B2"/>
              </a:solidFill>
            </a:defRPr>
          </a:pPr>
          <a:r>
            <a:t/>
          </a:r>
          <a:endParaRPr sz="900">
            <a:solidFill>
              <a:srgbClr val="9AA4B2"/>
            </a:solidFill>
          </a:endParaRPr>
        </a:p>
      </txPr>
    </legend>
    <plotVisOnly val="1"/>
    <dispBlanksAs val="gap"/>
  </chart>
  <spPr>
    <a:solidFill>
      <a:srgbClr val="10141C"/>
    </a:solidFill>
    <a:ln>
      <a:solidFill>
        <a:srgbClr val="242C39"/>
      </a:solidFill>
      <a:prstDash val="solid"/>
    </a:ln>
  </spPr>
</chartSpace>
</file>

<file path=xl/charts/chart6.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Revenue vs operating profit — Year 1</a:t>
            </a:r>
          </a:p>
        </rich>
      </tx>
    </title>
    <plotArea>
      <lineChart>
        <grouping val="standard"/>
        <ser>
          <idx val="0"/>
          <order val="0"/>
          <tx>
            <strRef>
              <f>'Revenue Forecast'!D3</f>
            </strRef>
          </tx>
          <spPr>
            <a:ln w="26000">
              <a:solidFill>
                <a:srgbClr val="FDBA0D"/>
              </a:solidFill>
              <a:prstDash val="solid"/>
            </a:ln>
          </spPr>
          <marker>
            <symbol val="none"/>
            <spPr>
              <a:ln>
                <a:prstDash val="solid"/>
              </a:ln>
            </spPr>
          </marker>
          <cat>
            <numRef>
              <f>'Revenue Forecast'!$A$4:$A$15</f>
            </numRef>
          </cat>
          <val>
            <numRef>
              <f>'Revenue Forecast'!$D$4:$D$15</f>
            </numRef>
          </val>
          <smooth val="0"/>
        </ser>
        <ser>
          <idx val="1"/>
          <order val="1"/>
          <tx>
            <strRef>
              <f>'Revenue Forecast'!G3</f>
            </strRef>
          </tx>
          <spPr>
            <a:ln w="26000">
              <a:solidFill>
                <a:srgbClr val="34D399"/>
              </a:solidFill>
              <a:prstDash val="solid"/>
            </a:ln>
          </spPr>
          <marker>
            <symbol val="none"/>
            <spPr>
              <a:ln>
                <a:prstDash val="solid"/>
              </a:ln>
            </spPr>
          </marker>
          <cat>
            <numRef>
              <f>'Revenue Forecast'!$A$4:$A$15</f>
            </numRef>
          </cat>
          <val>
            <numRef>
              <f>'Revenue Forecast'!$G$4:$G$15</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legend>
      <legendPos val="b"/>
      <overlay val="0"/>
      <txPr>
        <a:bodyPr/>
        <a:p>
          <a:pPr>
            <a:defRPr sz="900">
              <a:solidFill>
                <a:srgbClr val="9AA4B2"/>
              </a:solidFill>
            </a:defRPr>
          </a:pPr>
          <a:r>
            <a:t/>
          </a:r>
          <a:endParaRPr sz="900">
            <a:solidFill>
              <a:srgbClr val="9AA4B2"/>
            </a:solidFill>
          </a:endParaRPr>
        </a:p>
      </txPr>
    </legend>
    <plotVisOnly val="1"/>
    <dispBlanksAs val="gap"/>
  </chart>
  <spPr>
    <a:solidFill>
      <a:srgbClr val="10141C"/>
    </a:solidFill>
    <a:ln>
      <a:solidFill>
        <a:srgbClr val="242C39"/>
      </a:solidFill>
      <a:prstDash val="solid"/>
    </a:ln>
  </spPr>
</chartSpace>
</file>

<file path=xl/charts/chart7.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Cumulative cash flow — recoups startup at payback</a:t>
            </a:r>
          </a:p>
        </rich>
      </tx>
    </title>
    <plotArea>
      <lineChart>
        <grouping val="standard"/>
        <ser>
          <idx val="0"/>
          <order val="0"/>
          <tx>
            <strRef>
              <f>'Revenue Forecast'!H3</f>
            </strRef>
          </tx>
          <spPr>
            <a:ln w="26000">
              <a:solidFill>
                <a:srgbClr val="60A5FA"/>
              </a:solidFill>
              <a:prstDash val="solid"/>
            </a:ln>
          </spPr>
          <marker>
            <symbol val="none"/>
            <spPr>
              <a:ln>
                <a:prstDash val="solid"/>
              </a:ln>
            </spPr>
          </marker>
          <cat>
            <numRef>
              <f>'Revenue Forecast'!$A$4:$A$15</f>
            </numRef>
          </cat>
          <val>
            <numRef>
              <f>'Revenue Forecast'!$H$4:$H$15</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plotVisOnly val="1"/>
    <dispBlanksAs val="gap"/>
  </chart>
  <spPr>
    <a:solidFill>
      <a:srgbClr val="10141C"/>
    </a:solidFill>
    <a:ln>
      <a:solidFill>
        <a:srgbClr val="242C39"/>
      </a:solidFill>
      <a:prstDash val="solid"/>
    </a:ln>
  </spPr>
</chartSpace>
</file>

<file path=xl/charts/chart8.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Worst case — revenue &amp; cumulative cash flow</a:t>
            </a:r>
          </a:p>
        </rich>
      </tx>
    </title>
    <plotArea>
      <lineChart>
        <grouping val="standard"/>
        <ser>
          <idx val="0"/>
          <order val="0"/>
          <tx>
            <strRef>
              <f>'Worst Case'!D5</f>
            </strRef>
          </tx>
          <spPr>
            <a:ln w="26000">
              <a:solidFill>
                <a:srgbClr val="FDBA0D"/>
              </a:solidFill>
              <a:prstDash val="solid"/>
            </a:ln>
          </spPr>
          <marker>
            <symbol val="none"/>
            <spPr>
              <a:ln>
                <a:prstDash val="solid"/>
              </a:ln>
            </spPr>
          </marker>
          <cat>
            <numRef>
              <f>'Worst Case'!$A$6:$A$17</f>
            </numRef>
          </cat>
          <val>
            <numRef>
              <f>'Worst Case'!$D$6:$D$17</f>
            </numRef>
          </val>
          <smooth val="0"/>
        </ser>
        <ser>
          <idx val="1"/>
          <order val="1"/>
          <tx>
            <strRef>
              <f>'Worst Case'!H5</f>
            </strRef>
          </tx>
          <spPr>
            <a:ln w="26000">
              <a:solidFill>
                <a:srgbClr val="34D399"/>
              </a:solidFill>
              <a:prstDash val="solid"/>
            </a:ln>
          </spPr>
          <marker>
            <symbol val="none"/>
            <spPr>
              <a:ln>
                <a:prstDash val="solid"/>
              </a:ln>
            </spPr>
          </marker>
          <cat>
            <numRef>
              <f>'Worst Case'!$A$6:$A$17</f>
            </numRef>
          </cat>
          <val>
            <numRef>
              <f>'Worst Case'!$H$6:$H$17</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legend>
      <legendPos val="b"/>
      <overlay val="0"/>
      <txPr>
        <a:bodyPr/>
        <a:p>
          <a:pPr>
            <a:defRPr sz="900">
              <a:solidFill>
                <a:srgbClr val="9AA4B2"/>
              </a:solidFill>
            </a:defRPr>
          </a:pPr>
          <a:r>
            <a:t/>
          </a:r>
          <a:endParaRPr sz="900">
            <a:solidFill>
              <a:srgbClr val="9AA4B2"/>
            </a:solidFill>
          </a:endParaRPr>
        </a:p>
      </txPr>
    </legend>
    <plotVisOnly val="1"/>
    <dispBlanksAs val="gap"/>
  </chart>
  <spPr>
    <a:solidFill>
      <a:srgbClr val="10141C"/>
    </a:solidFill>
    <a:ln>
      <a:solidFill>
        <a:srgbClr val="242C39"/>
      </a:solidFill>
      <a:prstDash val="solid"/>
    </a:ln>
  </spPr>
</chartSpace>
</file>

<file path=xl/charts/chart9.xml><?xml version="1.0" encoding="utf-8"?>
<chartSpace xmlns:a="http://schemas.openxmlformats.org/drawingml/2006/main" xmlns="http://schemas.openxmlformats.org/drawingml/2006/chart">
  <chart>
    <title>
      <tx>
        <rich>
          <a:bodyPr/>
          <a:p>
            <a:pPr>
              <a:defRPr sz="1100" b="1">
                <a:solidFill>
                  <a:srgbClr val="FFFFFF"/>
                </a:solidFill>
              </a:defRPr>
            </a:pPr>
            <a:r>
              <a:rPr sz="1100" b="1">
                <a:solidFill>
                  <a:srgbClr val="FFFFFF"/>
                </a:solidFill>
              </a:rPr>
              <a:t>Expected case — revenue &amp; cumulative cash flow</a:t>
            </a:r>
          </a:p>
        </rich>
      </tx>
    </title>
    <plotArea>
      <lineChart>
        <grouping val="standard"/>
        <ser>
          <idx val="0"/>
          <order val="0"/>
          <tx>
            <strRef>
              <f>'Expected Case'!D5</f>
            </strRef>
          </tx>
          <spPr>
            <a:ln w="26000">
              <a:solidFill>
                <a:srgbClr val="FDBA0D"/>
              </a:solidFill>
              <a:prstDash val="solid"/>
            </a:ln>
          </spPr>
          <marker>
            <symbol val="none"/>
            <spPr>
              <a:ln>
                <a:prstDash val="solid"/>
              </a:ln>
            </spPr>
          </marker>
          <cat>
            <numRef>
              <f>'Expected Case'!$A$6:$A$17</f>
            </numRef>
          </cat>
          <val>
            <numRef>
              <f>'Expected Case'!$D$6:$D$17</f>
            </numRef>
          </val>
          <smooth val="0"/>
        </ser>
        <ser>
          <idx val="1"/>
          <order val="1"/>
          <tx>
            <strRef>
              <f>'Expected Case'!H5</f>
            </strRef>
          </tx>
          <spPr>
            <a:ln w="26000">
              <a:solidFill>
                <a:srgbClr val="34D399"/>
              </a:solidFill>
              <a:prstDash val="solid"/>
            </a:ln>
          </spPr>
          <marker>
            <symbol val="none"/>
            <spPr>
              <a:ln>
                <a:prstDash val="solid"/>
              </a:ln>
            </spPr>
          </marker>
          <cat>
            <numRef>
              <f>'Expected Case'!$A$6:$A$17</f>
            </numRef>
          </cat>
          <val>
            <numRef>
              <f>'Expected Case'!$H$6:$H$17</f>
            </numRef>
          </val>
          <smooth val="0"/>
        </ser>
        <axId val="10"/>
        <axId val="100"/>
      </lineChart>
      <catAx>
        <axId val="10"/>
        <scaling>
          <orientation val="minMax"/>
        </scaling>
        <delete val="0"/>
        <axPos val="l"/>
        <title>
          <tx>
            <rich>
              <a:bodyPr/>
              <a:p>
                <a:pPr>
                  <a:defRPr sz="900" b="1">
                    <a:solidFill>
                      <a:srgbClr val="9AA4B2"/>
                    </a:solidFill>
                  </a:defRPr>
                </a:pPr>
                <a:r>
                  <a:rPr sz="900" b="1">
                    <a:solidFill>
                      <a:srgbClr val="9AA4B2"/>
                    </a:solidFill>
                  </a:rPr>
                  <a:t>Month</a:t>
                </a:r>
              </a:p>
            </rich>
          </tx>
        </title>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0"/>
        <lblOffset val="100"/>
      </catAx>
      <valAx>
        <axId val="100"/>
        <scaling>
          <orientation val="minMax"/>
        </scaling>
        <delete val="0"/>
        <axPos val="l"/>
        <majorGridlines>
          <spPr>
            <a:ln>
              <a:solidFill>
                <a:srgbClr val="232B38"/>
              </a:solidFill>
              <a:prstDash val="solid"/>
            </a:ln>
          </spPr>
        </majorGridlines>
        <majorTickMark val="none"/>
        <minorTickMark val="none"/>
        <spPr>
          <a:ln>
            <a:solidFill>
              <a:srgbClr val="3A4350"/>
            </a:solidFill>
            <a:prstDash val="solid"/>
          </a:ln>
        </spPr>
        <txPr>
          <a:bodyPr/>
          <a:p>
            <a:pPr>
              <a:defRPr sz="900">
                <a:solidFill>
                  <a:srgbClr val="9AA4B2"/>
                </a:solidFill>
              </a:defRPr>
            </a:pPr>
            <a:r>
              <a:t/>
            </a:r>
            <a:endParaRPr sz="900">
              <a:solidFill>
                <a:srgbClr val="9AA4B2"/>
              </a:solidFill>
            </a:endParaRPr>
          </a:p>
        </txPr>
        <crossAx val="10"/>
      </valAx>
    </plotArea>
    <legend>
      <legendPos val="b"/>
      <overlay val="0"/>
      <txPr>
        <a:bodyPr/>
        <a:p>
          <a:pPr>
            <a:defRPr sz="900">
              <a:solidFill>
                <a:srgbClr val="9AA4B2"/>
              </a:solidFill>
            </a:defRPr>
          </a:pPr>
          <a:r>
            <a:t/>
          </a:r>
          <a:endParaRPr sz="900">
            <a:solidFill>
              <a:srgbClr val="9AA4B2"/>
            </a:solidFill>
          </a:endParaRPr>
        </a:p>
      </txPr>
    </legend>
    <plotVisOnly val="1"/>
    <dispBlanksAs val="gap"/>
  </chart>
  <spPr>
    <a:solidFill>
      <a:srgbClr val="10141C"/>
    </a:solidFill>
    <a:ln>
      <a:solidFill>
        <a:srgbClr val="242C39"/>
      </a:solidFill>
      <a:prstDash val="solid"/>
    </a:ln>
  </spPr>
</chartSpace>
</file>

<file path=xl/drawings/_rels/drawing1.xml.rels><Relationships xmlns="http://schemas.openxmlformats.org/package/2006/relationships"><Relationship Type="http://schemas.openxmlformats.org/officeDocument/2006/relationships/chart" Target="/xl/charts/chart1.xml" Id="rId1" /><Relationship Type="http://schemas.openxmlformats.org/officeDocument/2006/relationships/chart" Target="/xl/charts/chart2.xml" Id="rId2" /><Relationship Type="http://schemas.openxmlformats.org/officeDocument/2006/relationships/chart" Target="/xl/charts/chart3.xml" Id="rId3" /><Relationship Type="http://schemas.openxmlformats.org/officeDocument/2006/relationships/chart" Target="/xl/charts/chart4.xml" Id="rId4" /><Relationship Type="http://schemas.openxmlformats.org/officeDocument/2006/relationships/chart" Target="/xl/charts/chart5.xml" Id="rId5" /></Relationships>
</file>

<file path=xl/drawings/_rels/drawing2.xml.rels><Relationships xmlns="http://schemas.openxmlformats.org/package/2006/relationships"><Relationship Type="http://schemas.openxmlformats.org/officeDocument/2006/relationships/chart" Target="/xl/charts/chart6.xml" Id="rId1" /><Relationship Type="http://schemas.openxmlformats.org/officeDocument/2006/relationships/chart" Target="/xl/charts/chart7.xml" Id="rId2" /></Relationships>
</file>

<file path=xl/drawings/_rels/drawing3.xml.rels><Relationships xmlns="http://schemas.openxmlformats.org/package/2006/relationships"><Relationship Type="http://schemas.openxmlformats.org/officeDocument/2006/relationships/chart" Target="/xl/charts/chart8.xml" Id="rId1" /></Relationships>
</file>

<file path=xl/drawings/_rels/drawing4.xml.rels><Relationships xmlns="http://schemas.openxmlformats.org/package/2006/relationships"><Relationship Type="http://schemas.openxmlformats.org/officeDocument/2006/relationships/chart" Target="/xl/charts/chart9.xml" Id="rId1" /></Relationships>
</file>

<file path=xl/drawings/_rels/drawing5.xml.rels><Relationships xmlns="http://schemas.openxmlformats.org/package/2006/relationships"><Relationship Type="http://schemas.openxmlformats.org/officeDocument/2006/relationships/chart" Target="/xl/charts/chart10.xml" Id="rId1" /></Relationships>
</file>

<file path=xl/drawings/_rels/drawing6.xml.rels><Relationships xmlns="http://schemas.openxmlformats.org/package/2006/relationships"><Relationship Type="http://schemas.openxmlformats.org/officeDocument/2006/relationships/chart" Target="/xl/charts/chart1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1</col>
      <colOff>0</colOff>
      <row>25</row>
      <rowOff>0</rowOff>
    </from>
    <ext cx="4752000" cy="2592000"/>
    <graphicFrame>
      <nvGraphicFramePr>
        <cNvPr id="1" name="Chart 1"/>
        <cNvGraphicFramePr/>
      </nvGraphicFramePr>
      <xfrm/>
      <a:graphic>
        <a:graphicData uri="http://schemas.openxmlformats.org/drawingml/2006/chart">
          <c:chart r:id="rId1"/>
        </a:graphicData>
      </a:graphic>
    </graphicFrame>
    <clientData/>
  </oneCellAnchor>
  <oneCellAnchor>
    <from>
      <col>7</col>
      <colOff>0</colOff>
      <row>25</row>
      <rowOff>0</rowOff>
    </from>
    <ext cx="4752000" cy="2592000"/>
    <graphicFrame>
      <nvGraphicFramePr>
        <cNvPr id="2" name="Chart 2"/>
        <cNvGraphicFramePr/>
      </nvGraphicFramePr>
      <xfrm/>
      <a:graphic>
        <a:graphicData uri="http://schemas.openxmlformats.org/drawingml/2006/chart">
          <c:chart r:id="rId2"/>
        </a:graphicData>
      </a:graphic>
    </graphicFrame>
    <clientData/>
  </oneCellAnchor>
  <oneCellAnchor>
    <from>
      <col>1</col>
      <colOff>0</colOff>
      <row>41</row>
      <rowOff>0</rowOff>
    </from>
    <ext cx="4752000" cy="2592000"/>
    <graphicFrame>
      <nvGraphicFramePr>
        <cNvPr id="3" name="Chart 3"/>
        <cNvGraphicFramePr/>
      </nvGraphicFramePr>
      <xfrm/>
      <a:graphic>
        <a:graphicData uri="http://schemas.openxmlformats.org/drawingml/2006/chart">
          <c:chart r:id="rId3"/>
        </a:graphicData>
      </a:graphic>
    </graphicFrame>
    <clientData/>
  </oneCellAnchor>
  <oneCellAnchor>
    <from>
      <col>7</col>
      <colOff>0</colOff>
      <row>41</row>
      <rowOff>0</rowOff>
    </from>
    <ext cx="4752000" cy="2736000"/>
    <graphicFrame>
      <nvGraphicFramePr>
        <cNvPr id="4" name="Chart 4"/>
        <cNvGraphicFramePr/>
      </nvGraphicFramePr>
      <xfrm/>
      <a:graphic>
        <a:graphicData uri="http://schemas.openxmlformats.org/drawingml/2006/chart">
          <c:chart r:id="rId4"/>
        </a:graphicData>
      </a:graphic>
    </graphicFrame>
    <clientData/>
  </oneCellAnchor>
  <oneCellAnchor>
    <from>
      <col>1</col>
      <colOff>0</colOff>
      <row>57</row>
      <rowOff>0</rowOff>
    </from>
    <ext cx="4752000" cy="2592000"/>
    <graphicFrame>
      <nvGraphicFramePr>
        <cNvPr id="5" name="Chart 5"/>
        <cNvGraphicFramePr/>
      </nvGraphicFramePr>
      <xfrm/>
      <a:graphic>
        <a:graphicData uri="http://schemas.openxmlformats.org/drawingml/2006/chart">
          <c:chart r:id="rId5"/>
        </a:graphicData>
      </a:graphic>
    </graphicFrame>
    <clientData/>
  </oneCellAnchor>
</wsDr>
</file>

<file path=xl/drawings/drawing2.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0</col>
      <colOff>0</colOff>
      <row>17</row>
      <rowOff>0</rowOff>
    </from>
    <ext cx="5400000" cy="2592000"/>
    <graphicFrame>
      <nvGraphicFramePr>
        <cNvPr id="1" name="Chart 1"/>
        <cNvGraphicFramePr/>
      </nvGraphicFramePr>
      <xfrm/>
      <a:graphic>
        <a:graphicData uri="http://schemas.openxmlformats.org/drawingml/2006/chart">
          <c:chart r:id="rId1"/>
        </a:graphicData>
      </a:graphic>
    </graphicFrame>
    <clientData/>
  </oneCellAnchor>
  <oneCellAnchor>
    <from>
      <col>0</col>
      <colOff>0</colOff>
      <row>33</row>
      <rowOff>0</rowOff>
    </from>
    <ext cx="5400000" cy="2592000"/>
    <graphicFrame>
      <nvGraphicFramePr>
        <cNvPr id="2" name="Chart 2"/>
        <cNvGraphicFramePr/>
      </nvGraphicFramePr>
      <xfrm/>
      <a:graphic>
        <a:graphicData uri="http://schemas.openxmlformats.org/drawingml/2006/chart">
          <c:chart r:id="rId2"/>
        </a:graphicData>
      </a:graphic>
    </graphicFrame>
    <clientData/>
  </oneCellAnchor>
</wsDr>
</file>

<file path=xl/drawings/drawing3.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0</col>
      <colOff>0</colOff>
      <row>19</row>
      <rowOff>0</rowOff>
    </from>
    <ext cx="5760000" cy="2664000"/>
    <graphicFrame>
      <nvGraphicFramePr>
        <cNvPr id="1" name="Chart 1"/>
        <cNvGraphicFramePr/>
      </nvGraphicFramePr>
      <xfrm/>
      <a:graphic>
        <a:graphicData uri="http://schemas.openxmlformats.org/drawingml/2006/chart">
          <c:chart r:id="rId1"/>
        </a:graphicData>
      </a:graphic>
    </graphicFrame>
    <clientData/>
  </oneCellAnchor>
</wsDr>
</file>

<file path=xl/drawings/drawing4.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0</col>
      <colOff>0</colOff>
      <row>19</row>
      <rowOff>0</rowOff>
    </from>
    <ext cx="5760000" cy="2664000"/>
    <graphicFrame>
      <nvGraphicFramePr>
        <cNvPr id="1" name="Chart 1"/>
        <cNvGraphicFramePr/>
      </nvGraphicFramePr>
      <xfrm/>
      <a:graphic>
        <a:graphicData uri="http://schemas.openxmlformats.org/drawingml/2006/chart">
          <c:chart r:id="rId1"/>
        </a:graphicData>
      </a:graphic>
    </graphicFrame>
    <clientData/>
  </oneCellAnchor>
</wsDr>
</file>

<file path=xl/drawings/drawing5.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0</col>
      <colOff>0</colOff>
      <row>19</row>
      <rowOff>0</rowOff>
    </from>
    <ext cx="5760000" cy="2664000"/>
    <graphicFrame>
      <nvGraphicFramePr>
        <cNvPr id="1" name="Chart 1"/>
        <cNvGraphicFramePr/>
      </nvGraphicFramePr>
      <xfrm/>
      <a:graphic>
        <a:graphicData uri="http://schemas.openxmlformats.org/drawingml/2006/chart">
          <c:chart r:id="rId1"/>
        </a:graphicData>
      </a:graphic>
    </graphicFrame>
    <clientData/>
  </oneCellAnchor>
</wsDr>
</file>

<file path=xl/drawings/drawing6.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0</col>
      <colOff>0</colOff>
      <row>11</row>
      <rowOff>0</rowOff>
    </from>
    <ext cx="5760000" cy="2664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4.xml.rels><Relationships xmlns="http://schemas.openxmlformats.org/package/2006/relationships"><Relationship Type="http://schemas.openxmlformats.org/officeDocument/2006/relationships/drawing" Target="/xl/drawings/drawing2.xml" Id="rId1" /></Relationships>
</file>

<file path=xl/worksheets/_rels/sheet5.xml.rels><Relationships xmlns="http://schemas.openxmlformats.org/package/2006/relationships"><Relationship Type="http://schemas.openxmlformats.org/officeDocument/2006/relationships/drawing" Target="/xl/drawings/drawing3.xml" Id="rId1" /></Relationships>
</file>

<file path=xl/worksheets/_rels/sheet6.xml.rels><Relationships xmlns="http://schemas.openxmlformats.org/package/2006/relationships"><Relationship Type="http://schemas.openxmlformats.org/officeDocument/2006/relationships/drawing" Target="/xl/drawings/drawing4.xml" Id="rId1" /></Relationships>
</file>

<file path=xl/worksheets/_rels/sheet7.xml.rels><Relationships xmlns="http://schemas.openxmlformats.org/package/2006/relationships"><Relationship Type="http://schemas.openxmlformats.org/officeDocument/2006/relationships/drawing" Target="/xl/drawings/drawing5.xml" Id="rId1" /></Relationships>
</file>

<file path=xl/worksheets/_rels/sheet8.xml.rels><Relationships xmlns="http://schemas.openxmlformats.org/package/2006/relationships"><Relationship Type="http://schemas.openxmlformats.org/officeDocument/2006/relationships/drawing" Target="/xl/drawings/drawing6.xml" Id="rId1" /></Relationships>
</file>

<file path=xl/worksheets/sheet1.xml><?xml version="1.0" encoding="utf-8"?>
<worksheet xmlns="http://schemas.openxmlformats.org/spreadsheetml/2006/main">
  <sheetPr>
    <tabColor rgb="00FDBA0D"/>
    <outlinePr summaryBelow="1" summaryRight="1"/>
    <pageSetUpPr fitToPage="1"/>
  </sheetPr>
  <dimension ref="A1:AL110"/>
  <sheetViews>
    <sheetView showGridLines="0" tabSelected="1" workbookViewId="0">
      <selection activeCell="A1" sqref="A1"/>
    </sheetView>
  </sheetViews>
  <sheetFormatPr baseColWidth="8" defaultRowHeight="15"/>
  <cols>
    <col width="2.4" customWidth="1" min="1" max="1"/>
    <col width="13.6" customWidth="1" min="2" max="2"/>
    <col width="13.6" customWidth="1" min="3" max="3"/>
    <col width="13.6" customWidth="1" min="4" max="4"/>
    <col width="13.6" customWidth="1" min="5" max="5"/>
    <col width="13.6" customWidth="1" min="6" max="6"/>
    <col width="13.6" customWidth="1" min="7" max="7"/>
    <col width="13.6" customWidth="1" min="8" max="8"/>
    <col width="13.6" customWidth="1" min="9" max="9"/>
    <col width="13.6" customWidth="1" min="10" max="10"/>
    <col width="13.6" customWidth="1" min="11" max="11"/>
    <col width="13.6" customWidth="1" min="12" max="12"/>
    <col width="13.6" customWidth="1" min="13" max="13"/>
    <col width="2.4" customWidth="1" min="14" max="14"/>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18" customHeight="1">
      <c r="A2" s="1" t="n"/>
      <c r="B2" s="2" t="inlineStr">
        <is>
          <t>TRUENOR · BUSINESS OPPORTUNITY INTELLIGENCE REPORT</t>
        </is>
      </c>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22" customHeight="1">
      <c r="A3" s="1" t="n"/>
      <c r="B3" s="3" t="inlineStr">
        <is>
          <t>Premium Gaming &amp; Esports Lounge</t>
        </is>
      </c>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ht="16" customHeight="1">
      <c r="A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18" customHeight="1">
      <c r="A5" s="1" t="n"/>
      <c r="B5" s="4" t="inlineStr">
        <is>
          <t>Direct Match · Physical Venue · Entertainment · €25,000 - €50,000 · Moderate</t>
        </is>
      </c>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c r="A6" s="1" t="n"/>
      <c r="B6" s="1" t="n"/>
      <c r="C6" s="1" t="n"/>
      <c r="D6" s="1" t="n"/>
      <c r="E6" s="1" t="n"/>
      <c r="F6" s="1" t="n"/>
      <c r="G6" s="1" t="n"/>
      <c r="H6" s="1" t="n"/>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ht="24" customHeight="1">
      <c r="A7" s="1" t="n"/>
      <c r="B7" s="5" t="inlineStr">
        <is>
          <t>VERDICT  ·  STRONG OPPORTUNITY</t>
        </is>
      </c>
      <c r="C7" s="6" t="n"/>
      <c r="D7" s="6" t="n"/>
      <c r="E7" s="6" t="n"/>
      <c r="F7" s="6" t="n"/>
      <c r="G7" s="6" t="n"/>
      <c r="H7" s="6" t="n"/>
      <c r="I7" s="6" t="n"/>
      <c r="J7" s="6" t="n"/>
      <c r="K7" s="6" t="n"/>
      <c r="L7" s="6" t="n"/>
      <c r="M7" s="7"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ht="18" customHeight="1">
      <c r="A8" s="1" t="n"/>
      <c r="B8" s="8" t="inlineStr">
        <is>
          <t>Reaches monthly operating break-even by month 1  ·  Startup capital recouped by month 7</t>
        </is>
      </c>
      <c r="C8" s="9" t="n"/>
      <c r="D8" s="9" t="n"/>
      <c r="E8" s="9" t="n"/>
      <c r="F8" s="9" t="n"/>
      <c r="G8" s="9" t="n"/>
      <c r="H8" s="9" t="n"/>
      <c r="I8" s="9" t="n"/>
      <c r="J8" s="9" t="n"/>
      <c r="K8" s="9" t="n"/>
      <c r="L8" s="9" t="n"/>
      <c r="M8" s="10"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ht="22" customHeight="1">
      <c r="A9" s="1" t="n"/>
      <c r="B9" s="11" t="inlineStr">
        <is>
          <t>PAYBACK  ·  MODERATE  ·  Month 7</t>
        </is>
      </c>
      <c r="C9" s="12" t="n"/>
      <c r="D9" s="12" t="n"/>
      <c r="E9" s="13" t="n"/>
      <c r="F9" s="14" t="inlineStr">
        <is>
          <t>MARGIN  ·  STRONG  ·  80%</t>
        </is>
      </c>
      <c r="G9" s="12" t="n"/>
      <c r="H9" s="12" t="n"/>
      <c r="I9" s="13" t="n"/>
      <c r="J9" s="14" t="inlineStr">
        <is>
          <t>RISK  ·  LOW  ·  Strong Opportunity</t>
        </is>
      </c>
      <c r="K9" s="12" t="n"/>
      <c r="L9" s="12" t="n"/>
      <c r="M9" s="13"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ht="18" customHeight="1">
      <c r="A10" s="1" t="n"/>
      <c r="B10" s="15" t="inlineStr">
        <is>
          <t>EDIT</t>
        </is>
      </c>
      <c r="C10" s="16" t="inlineStr">
        <is>
          <t>Yellow cells across the workbook are yours to change — pricing, costs, demand. Every chart and number below recalculates instantly.</t>
        </is>
      </c>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c r="A11" s="1" t="n"/>
      <c r="B11" s="1" t="n"/>
      <c r="C11" s="1" t="n"/>
      <c r="D11" s="1" t="n"/>
      <c r="E11" s="1" t="n"/>
      <c r="F11" s="1" t="n"/>
      <c r="G11" s="1" t="n"/>
      <c r="H11" s="1" t="n"/>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ht="16" customHeight="1">
      <c r="A12" s="1" t="n"/>
      <c r="B12" s="17" t="inlineStr">
        <is>
          <t>REVENUE MODEL</t>
        </is>
      </c>
      <c r="C12" s="18" t="n"/>
      <c r="D12" s="19" t="n"/>
      <c r="E12" s="17" t="inlineStr">
        <is>
          <t>EXPECTED YEAR-1 REVENUE</t>
        </is>
      </c>
      <c r="F12" s="18" t="n"/>
      <c r="G12" s="19" t="n"/>
      <c r="H12" s="17" t="inlineStr">
        <is>
          <t>STARTUP CAPITAL</t>
        </is>
      </c>
      <c r="I12" s="18" t="n"/>
      <c r="J12" s="19" t="n"/>
      <c r="K12" s="17" t="inlineStr">
        <is>
          <t>PRICING</t>
        </is>
      </c>
      <c r="L12" s="18" t="n"/>
      <c r="M12" s="19"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ht="30" customHeight="1">
      <c r="A13" s="1" t="n"/>
      <c r="B13" s="20" t="inlineStr">
        <is>
          <t>Physical venue (utilisation)</t>
        </is>
      </c>
      <c r="D13" s="21" t="n"/>
      <c r="E13" s="22">
        <f>'Revenue Forecast'!$D$16</f>
        <v/>
      </c>
      <c r="G13" s="21" t="n"/>
      <c r="H13" s="22">
        <f>'Startup Costs'!$B$10</f>
        <v/>
      </c>
      <c r="J13" s="21" t="n"/>
      <c r="K13" s="23" t="inlineStr">
        <is>
          <t>€6 / occupied seat-hour (blended)</t>
        </is>
      </c>
      <c r="M13" s="2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ht="16" customHeight="1">
      <c r="A14" s="1" t="n"/>
      <c r="B14" s="24" t="inlineStr">
        <is>
          <t>how money is made</t>
        </is>
      </c>
      <c r="C14" s="9" t="n"/>
      <c r="D14" s="10" t="n"/>
      <c r="E14" s="24" t="inlineStr">
        <is>
          <t>modelled · edits update this</t>
        </is>
      </c>
      <c r="F14" s="9" t="n"/>
      <c r="G14" s="10" t="n"/>
      <c r="H14" s="24" t="inlineStr">
        <is>
          <t>one-time, before launch</t>
        </is>
      </c>
      <c r="I14" s="9" t="n"/>
      <c r="J14" s="10" t="n"/>
      <c r="K14" s="24" t="inlineStr">
        <is>
          <t>per customer / order</t>
        </is>
      </c>
      <c r="L14" s="9" t="n"/>
      <c r="M14" s="10"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c r="A15" s="1" t="n"/>
      <c r="B15" s="1" t="n"/>
      <c r="C15" s="1" t="n"/>
      <c r="D15" s="1" t="n"/>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ht="16" customHeight="1">
      <c r="A16" s="1" t="n"/>
      <c r="B16" s="17" t="inlineStr">
        <is>
          <t>OPERATING BREAK-EVEN</t>
        </is>
      </c>
      <c r="C16" s="18" t="n"/>
      <c r="D16" s="19" t="n"/>
      <c r="E16" s="17" t="inlineStr">
        <is>
          <t>STARTUP PAYBACK</t>
        </is>
      </c>
      <c r="F16" s="18" t="n"/>
      <c r="G16" s="19" t="n"/>
      <c r="H16" s="17" t="inlineStr">
        <is>
          <t>CONTRIBUTION / SEAT-HOUR</t>
        </is>
      </c>
      <c r="I16" s="18" t="n"/>
      <c r="J16" s="19" t="n"/>
      <c r="K16" s="17" t="inlineStr">
        <is>
          <t>RISK LEVEL</t>
        </is>
      </c>
      <c r="L16" s="18" t="n"/>
      <c r="M16" s="19"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ht="30" customHeight="1">
      <c r="A17" s="1" t="n"/>
      <c r="B17" s="25">
        <f>'Break-Even'!$B$6</f>
        <v/>
      </c>
      <c r="D17" s="21" t="n"/>
      <c r="E17" s="26">
        <f>'Break-Even'!$B$7</f>
        <v/>
      </c>
      <c r="G17" s="21" t="n"/>
      <c r="H17" s="22">
        <f>'Break-Even'!$B$3</f>
        <v/>
      </c>
      <c r="J17" s="21" t="n"/>
      <c r="K17" s="25" t="inlineStr">
        <is>
          <t>Strong Opportunity</t>
        </is>
      </c>
      <c r="M17" s="2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ht="16" customHeight="1">
      <c r="A18" s="1" t="n"/>
      <c r="B18" s="24" t="inlineStr">
        <is>
          <t>month profit turns positive</t>
        </is>
      </c>
      <c r="C18" s="9" t="n"/>
      <c r="D18" s="10" t="n"/>
      <c r="E18" s="24" t="inlineStr">
        <is>
          <t>month capital is recouped</t>
        </is>
      </c>
      <c r="F18" s="9" t="n"/>
      <c r="G18" s="10" t="n"/>
      <c r="H18" s="24" t="inlineStr">
        <is>
          <t>kept after variable cost</t>
        </is>
      </c>
      <c r="I18" s="9" t="n"/>
      <c r="J18" s="10" t="n"/>
      <c r="K18" s="24" t="inlineStr">
        <is>
          <t>overall assessment</t>
        </is>
      </c>
      <c r="L18" s="9" t="n"/>
      <c r="M18" s="10"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ht="14" customHeight="1">
      <c r="A20" s="1" t="n"/>
      <c r="B20" s="27" t="inlineStr">
        <is>
          <t>YEAR-1 BY SCENARIO</t>
        </is>
      </c>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28" t="inlineStr">
        <is>
          <t>Revenue</t>
        </is>
      </c>
      <c r="D21" s="28" t="inlineStr">
        <is>
          <t>Net profit</t>
        </is>
      </c>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29" t="inlineStr">
        <is>
          <t>Worst</t>
        </is>
      </c>
      <c r="C22" s="30">
        <f>'Worst Case'!$D$18</f>
        <v/>
      </c>
      <c r="D22" s="30">
        <f>'Worst Case'!$H$17</f>
        <v/>
      </c>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29" t="inlineStr">
        <is>
          <t>Expected</t>
        </is>
      </c>
      <c r="C23" s="30">
        <f>'Expected Case'!$D$18</f>
        <v/>
      </c>
      <c r="D23" s="30">
        <f>'Expected Case'!$H$17</f>
        <v/>
      </c>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29" t="inlineStr">
        <is>
          <t>Best</t>
        </is>
      </c>
      <c r="C24" s="30">
        <f>'Best Case'!$D$18</f>
        <v/>
      </c>
      <c r="D24" s="30">
        <f>'Best Case'!$H$17</f>
        <v/>
      </c>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33">
    <mergeCell ref="B2:M2"/>
    <mergeCell ref="B9:E9"/>
    <mergeCell ref="B14:D14"/>
    <mergeCell ref="E13:G13"/>
    <mergeCell ref="F9:I9"/>
    <mergeCell ref="B17:D17"/>
    <mergeCell ref="B8:M8"/>
    <mergeCell ref="B13:D13"/>
    <mergeCell ref="K12:M12"/>
    <mergeCell ref="H17:J17"/>
    <mergeCell ref="H16:J16"/>
    <mergeCell ref="H13:J13"/>
    <mergeCell ref="K14:M14"/>
    <mergeCell ref="C10:M10"/>
    <mergeCell ref="H12:J12"/>
    <mergeCell ref="K17:M17"/>
    <mergeCell ref="B3:M4"/>
    <mergeCell ref="E16:G16"/>
    <mergeCell ref="H18:J18"/>
    <mergeCell ref="B5:M5"/>
    <mergeCell ref="J9:M9"/>
    <mergeCell ref="H14:J14"/>
    <mergeCell ref="K13:M13"/>
    <mergeCell ref="E12:G12"/>
    <mergeCell ref="E18:G18"/>
    <mergeCell ref="K18:M18"/>
    <mergeCell ref="K16:M16"/>
    <mergeCell ref="B16:D16"/>
    <mergeCell ref="B7:M7"/>
    <mergeCell ref="E14:G14"/>
    <mergeCell ref="B18:D18"/>
    <mergeCell ref="E17:G17"/>
    <mergeCell ref="B12:D12"/>
  </mergeCells>
  <pageMargins left="0.75" right="0.75" top="1" bottom="1" header="0.5" footer="0.5"/>
  <pageSetup orientation="landscape" fitToHeight="0" fitToWidth="1"/>
  <drawing xmlns:r="http://schemas.openxmlformats.org/officeDocument/2006/relationships" r:id="rId1"/>
</worksheet>
</file>

<file path=xl/worksheets/sheet10.xml><?xml version="1.0" encoding="utf-8"?>
<worksheet xmlns="http://schemas.openxmlformats.org/spreadsheetml/2006/main">
  <sheetPr>
    <tabColor rgb="0034D399"/>
    <outlinePr summaryBelow="1" summaryRight="1"/>
    <pageSetUpPr fitToPage="1"/>
  </sheetPr>
  <dimension ref="A1:AL110"/>
  <sheetViews>
    <sheetView showGridLines="0" tabSelected="0" workbookViewId="0">
      <selection activeCell="A1" sqref="A1"/>
    </sheetView>
  </sheetViews>
  <sheetFormatPr baseColWidth="8" defaultRowHeight="15"/>
  <cols>
    <col width="2.4" customWidth="1" min="1" max="1"/>
    <col width="3.4" customWidth="1" min="2" max="2"/>
    <col width="24" customWidth="1" min="3" max="3"/>
    <col width="40" customWidth="1" min="4" max="4"/>
    <col width="2.4" customWidth="1" min="5" max="5"/>
  </cols>
  <sheetData>
    <row r="1" ht="16" customHeight="1">
      <c r="A1" s="1" t="n"/>
      <c r="B1" s="49" t="inlineStr">
        <is>
          <t>TRUENOR · DEEP DIVE</t>
        </is>
      </c>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1" t="n"/>
      <c r="B2" s="50" t="inlineStr">
        <is>
          <t>Should I Pursue This?</t>
        </is>
      </c>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18" customHeight="1">
      <c r="A3" s="1" t="n"/>
      <c r="B3" s="32" t="inlineStr">
        <is>
          <t>A balanced, honest read — the case for it, what makes it hard, and when to walk away.</t>
        </is>
      </c>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ht="38" customHeight="1">
      <c r="A4" s="1" t="n"/>
      <c r="B4" s="62" t="inlineStr">
        <is>
          <t>VERDICT · STRONG OPPORTUNITY — The venue hits operating break-even at just 8.8 % occupancy (month 1 target is 15 %), recoups startup capital by month 7, and delivers year-1 revenue 5.5× the initial outlay at expected occupancy — capital efficiency that few physical businesses achieve. Founder skills in operations and community building directly address the two execution risks (keeping stations full, keeping regulars engaged), and the premium positioning avoids a race-to-the-bottom with legacy cafés. The hard constraint is local gamer density and LAN preference, which the validation roadmap can test for under €1,000 before signing a lease.</t>
        </is>
      </c>
      <c r="C4" s="63" t="n"/>
      <c r="D4" s="64" t="n"/>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c r="A5" s="1" t="n"/>
      <c r="B5" s="1" t="n"/>
      <c r="C5" s="1" t="n"/>
      <c r="D5" s="1" t="n"/>
      <c r="E5" s="1" t="n"/>
      <c r="F5" s="1" t="n"/>
      <c r="G5" s="1" t="n"/>
      <c r="H5" s="1" t="n"/>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ht="22" customHeight="1">
      <c r="A6" s="1" t="n"/>
      <c r="B6" s="51" t="inlineStr">
        <is>
          <t>Decision signals</t>
        </is>
      </c>
      <c r="E6" s="1" t="n"/>
      <c r="F6" s="1" t="n"/>
      <c r="G6" s="1" t="n"/>
      <c r="H6" s="1" t="n"/>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ht="27.5" customHeight="1">
      <c r="A7" s="1" t="n"/>
      <c r="B7" s="65" t="n"/>
      <c r="C7" s="66" t="inlineStr">
        <is>
          <t>PAYBACK</t>
        </is>
      </c>
      <c r="D7" s="67" t="inlineStr">
        <is>
          <t>MODERATE  ·  Month 7</t>
        </is>
      </c>
      <c r="E7" s="1" t="n"/>
      <c r="F7" s="1" t="n"/>
      <c r="G7" s="1" t="n"/>
      <c r="H7" s="1" t="n"/>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ht="27.5" customHeight="1">
      <c r="A8" s="1" t="n"/>
      <c r="B8" s="68" t="n"/>
      <c r="C8" s="69" t="inlineStr">
        <is>
          <t>MARGIN</t>
        </is>
      </c>
      <c r="D8" s="67" t="inlineStr">
        <is>
          <t>STRONG  ·  80%</t>
        </is>
      </c>
      <c r="E8" s="1" t="n"/>
      <c r="F8" s="1" t="n"/>
      <c r="G8" s="1" t="n"/>
      <c r="H8" s="1" t="n"/>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ht="27.5" customHeight="1">
      <c r="A9" s="1" t="n"/>
      <c r="B9" s="68" t="n"/>
      <c r="C9" s="69" t="inlineStr">
        <is>
          <t>RISK</t>
        </is>
      </c>
      <c r="D9" s="67" t="inlineStr">
        <is>
          <t>LOW  ·  Strong Opportunity</t>
        </is>
      </c>
      <c r="E9" s="1" t="n"/>
      <c r="F9" s="1" t="n"/>
      <c r="G9" s="1" t="n"/>
      <c r="H9" s="1" t="n"/>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c r="A10" s="1" t="n"/>
      <c r="B10" s="1" t="n"/>
      <c r="C10" s="1" t="n"/>
      <c r="D10" s="1" t="n"/>
      <c r="E10" s="1" t="n"/>
      <c r="F10" s="1" t="n"/>
      <c r="G10" s="1" t="n"/>
      <c r="H10" s="1" t="n"/>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ht="22" customHeight="1">
      <c r="A11" s="1" t="n"/>
      <c r="B11" s="51" t="inlineStr">
        <is>
          <t>Reasons to pursue</t>
        </is>
      </c>
      <c r="E11" s="1" t="n"/>
      <c r="F11" s="1" t="n"/>
      <c r="G11" s="1" t="n"/>
      <c r="H11" s="1" t="n"/>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ht="27.5" customHeight="1">
      <c r="A12" s="1" t="n"/>
      <c r="B12" s="68" t="n"/>
      <c r="C12" s="67" t="inlineStr">
        <is>
          <t>Reaches monthly operating break-even by month 1</t>
        </is>
      </c>
      <c r="D12" s="70" t="n"/>
      <c r="E12" s="1" t="n"/>
      <c r="F12" s="1" t="n"/>
      <c r="G12" s="1" t="n"/>
      <c r="H12" s="1" t="n"/>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ht="27.5" customHeight="1">
      <c r="A13" s="1" t="n"/>
      <c r="B13" s="68" t="n"/>
      <c r="C13" s="67" t="inlineStr">
        <is>
          <t>Startup capital recouped by month 7</t>
        </is>
      </c>
      <c r="D13" s="70" t="n"/>
      <c r="E13" s="1" t="n"/>
      <c r="F13" s="1" t="n"/>
      <c r="G13" s="1" t="n"/>
      <c r="H13" s="1" t="n"/>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ht="43" customHeight="1">
      <c r="A14" s="1" t="n"/>
      <c r="B14" s="68" t="n"/>
      <c r="C14" s="67" t="inlineStr">
        <is>
          <t>Capital-efficient — year-1 revenue covers the startup cost several times over</t>
        </is>
      </c>
      <c r="D14" s="70" t="n"/>
      <c r="E14" s="1" t="n"/>
      <c r="F14" s="1" t="n"/>
      <c r="G14" s="1" t="n"/>
      <c r="H14" s="1" t="n"/>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ht="120.5" customHeight="1">
      <c r="A15" s="1" t="n"/>
      <c r="B15" s="68" t="n"/>
      <c r="C15" s="67" t="inlineStr">
        <is>
          <t>The wedge — The economics hit operating break-even at just 15 % occupancy (month 1) and recoup the €37,500 startup outlay by month 7; at 45 % mature occupancy the venue generates €205,998 year-1 revenue — over 5× the startup cost. Founder skills in operations and community building map directly to the two failure modes: keeping stations full and keeping regulars engaged.</t>
        </is>
      </c>
      <c r="D15" s="70" t="n"/>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ht="105" customHeight="1">
      <c r="A16" s="1" t="n"/>
      <c r="B16" s="68" t="n"/>
      <c r="C16" s="67" t="inlineStr">
        <is>
          <t>Open position — Premium, community-first LAN venue that treats esports as the headline act rather than a side attraction — high-refresh hardware maintained on a strict cycle, weekly tournaments with leaderboards, and a founder who knows the local scene by name rather than by revenue per square metre.</t>
        </is>
      </c>
      <c r="D16" s="70" t="n"/>
      <c r="E16" s="1" t="n"/>
      <c r="F16" s="1" t="n"/>
      <c r="G16" s="1" t="n"/>
      <c r="H16" s="1" t="n"/>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1" t="n"/>
      <c r="B17" s="1" t="n"/>
      <c r="C17" s="1" t="n"/>
      <c r="D17" s="1" t="n"/>
      <c r="E17" s="1" t="n"/>
      <c r="F17" s="1" t="n"/>
      <c r="G17" s="1" t="n"/>
      <c r="H17" s="1" t="n"/>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ht="22" customHeight="1">
      <c r="A18" s="1" t="n"/>
      <c r="B18" s="51" t="inlineStr">
        <is>
          <t>What makes it hard</t>
        </is>
      </c>
      <c r="E18" s="1" t="n"/>
      <c r="F18" s="1" t="n"/>
      <c r="G18" s="1" t="n"/>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ht="167" customHeight="1">
      <c r="A19" s="1" t="n"/>
      <c r="B19" s="71" t="n"/>
      <c r="C19" s="72" t="inlineStr">
        <is>
          <t>Market</t>
        </is>
      </c>
      <c r="D19" s="67" t="inlineStr">
        <is>
          <t>Target city's gamer density or LAN-preference may be overestimated — if 70 %+ of local competitive players already own high-end home rigs and strongly prefer Discord-coordinated remote play, even premium hardware and tournaments won't pull them into a physical venue, capping occupancy at 20–25 % and making the business subsistence rather than full-time.</t>
        </is>
      </c>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ht="151.5" customHeight="1">
      <c r="A20" s="1" t="n"/>
      <c r="B20" s="71" t="n"/>
      <c r="C20" s="72" t="inlineStr">
        <is>
          <t>Execution</t>
        </is>
      </c>
      <c r="D20" s="67" t="inlineStr">
        <is>
          <t>Founder's operations skill is untested at the intensity of a 12-hour daily venue: hardware failures during peak hours, poor queue management on weekends, or slow response to Discord booking requests will erode the premium positioning and leak customers back to home setups or legacy internet cafés within 90 days.</t>
        </is>
      </c>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ht="151.5" customHeight="1">
      <c r="A21" s="1" t="n"/>
      <c r="B21" s="71" t="n"/>
      <c r="C21" s="72" t="inlineStr">
        <is>
          <t>Acquisition</t>
        </is>
      </c>
      <c r="D21" s="67" t="inlineStr">
        <is>
          <t>Discord/Reddit organic seeding works for the first 50–100 customers but may not scale past early adopters — if referral loops stall and paid ads prove prohibitively expensive (€15+ CAC in a small city with narrow targeting), growth flatlines at 25–30 % occupancy and the venue never reaches the 45 % ceiling.</t>
        </is>
      </c>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ht="167" customHeight="1">
      <c r="A22" s="1" t="n"/>
      <c r="B22" s="71" t="n"/>
      <c r="C22" s="72" t="inlineStr">
        <is>
          <t>Financial</t>
        </is>
      </c>
      <c r="D22" s="67" t="inlineStr">
        <is>
          <t>€37,500 is a small absolute sum but the founder likely has zero revenue cushion — if occupancy undershoots 15 % in months 1–3 (due to slow word-of-mouth or a delayed launch), fixed costs burn €3,800/month and the working-capital buffer evaporates by month 3, forcing either emergency part-time work or premature closure before product-market fit is found.</t>
        </is>
      </c>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ht="22" customHeight="1">
      <c r="A24" s="1" t="n"/>
      <c r="B24" s="51" t="inlineStr">
        <is>
          <t>First experiments to run (cheapest first)</t>
        </is>
      </c>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ht="229" customHeight="1">
      <c r="A25" s="1" t="n"/>
      <c r="B25" s="73" t="n"/>
      <c r="C25" s="74" t="inlineStr">
        <is>
          <t>Confirm 15 % launch occupancy is achievable in the target city within 30 days of opening.</t>
        </is>
      </c>
      <c r="D25" s="67" t="inlineStr">
        <is>
          <t>Effort: 4 weekends (Fri–Sun, 6 hours each night) hosting pop-up LAN events in borrowed space (community centre, university lounge, co-working space after-hours) with 8–12 rented gaming laptops.  ·  Cost: €800 (laptop rentals €400, venue hire €200, snacks/drinks €100, Facebook event ads €100).  ·  Win: Attract 60+ unique players across 4 events (avg 15 players/event) with 40 % repeat attendance and 20+ players expressing interest in monthly memberships at €50–70 range; collect 30+ Discord handles.</t>
        </is>
      </c>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ht="291" customHeight="1">
      <c r="A26" s="1" t="n"/>
      <c r="B26" s="73" t="n"/>
      <c r="C26" s="74" t="inlineStr">
        <is>
          <t>Validate €6 blended hourly rate and membership tier pricing before signing a lease.</t>
        </is>
      </c>
      <c r="D26" s="67" t="inlineStr">
        <is>
          <t>Effort: Survey 50 attendees at the pop-up events plus 100 online respondents (Discord, Reddit, university groups) using a 5-question form: current spend on gaming (hardware, online services), frequency of visiting internet cafés, willingness to pay for premium LAN access (3 price anchors), preferred session length.  ·  Cost: €50 (Google Forms free; €50 Amazon gift-card raffle to incentivise survey completion).  ·  Win: 60 % of respondents select €5–8/hour as acceptable for tournament-grade rigs, 30 % express interest in a €50–70 monthly membership (15+ hours value), and median desired session length is 2–3 hours (aligns with day-pass pricing at €20–30).</t>
        </is>
      </c>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ht="275.5" customHeight="1">
      <c r="A27" s="1" t="n"/>
      <c r="B27" s="73" t="n"/>
      <c r="C27" s="74" t="inlineStr">
        <is>
          <t>Test tournament programming as an occupancy driver and community anchor before scaling fixed costs.</t>
        </is>
      </c>
      <c r="D27" s="67" t="inlineStr">
        <is>
          <t>Effort: Run 3 ticketed mini-tournaments (League of Legends, Valorant, CS2) during the pop-up events — €5 entry per player, 5v5 format, winner-takes-60 % prize pot, broadcast on Twitch with founder doing live commentary.  ·  Cost: €150 (prize-pot seed €75 to guarantee minimum payout, Twitch overlay/branding €50, snacks for players €25).  ·  Win: Each tournament fills 10+ teams (50+ players), generates €250+ in entry fees across 3 events, and produces 10+ Twitch followers or Discord members who ask when the next event is — proving tournaments create recurring demand beyond casual walk-ins.</t>
        </is>
      </c>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ht="291" customHeight="1">
      <c r="A28" s="1" t="n"/>
      <c r="B28" s="73" t="n"/>
      <c r="C28" s="74" t="inlineStr">
        <is>
          <t>Confirm location foot-traffic and accessibility for the target student cohort before committing lease deposit.</t>
        </is>
      </c>
      <c r="D28" s="67" t="inlineStr">
        <is>
          <t>Effort: Spend 8 hours across 2 days (Friday evening, Saturday afternoon) observing foot traffic within a 400-metre radius of 3 shortlisted locations near campus or transit hubs; count pedestrians aged 16–30, note nearby food/retail anchors, and ask 20 passing students if they'd visit a gaming lounge at that address.  ·  Cost: €20 (transport, coffee while observing).  ·  Win: Preferred location shows 200+ target-demo pedestrians during the 8-hour window, sits within 5-minute walk of campus or a major bus stop, and 60 % of intercepted students recognise the address and say they'd visit; lease comparable to budgeted €1,500–2,000/month.</t>
        </is>
      </c>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ht="291" customHeight="1">
      <c r="A29" s="1" t="n"/>
      <c r="B29" s="73" t="n"/>
      <c r="C29" s="74" t="inlineStr">
        <is>
          <t>Stress-test founder's operations and community-building capacity under real load before hiring staff.</t>
        </is>
      </c>
      <c r="D29" s="67" t="inlineStr">
        <is>
          <t>Effort: Founder personally runs all 4 pop-up events solo: greets players, troubleshoots tech issues, moderates tournaments, collects payment, photographs squads and posts recaps on Discord/social — simulates month-1 operating reality when cashflow cannot yet support part-time help.  ·  Cost: €0 (time only; cost already captured in pop-up event budget).  ·  Win: Founder completes all 4 events without major operational failures (hardware downtime under 10 %, zero payment disputes, Discord recap posted within 24 hours each time), and subjectively feels capable of scaling to 12-hour daily shifts for the first 60 days post-launch.</t>
        </is>
      </c>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ht="22" customHeight="1">
      <c r="A31" s="1" t="n"/>
      <c r="B31" s="51" t="inlineStr">
        <is>
          <t>Walk away if…</t>
        </is>
      </c>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ht="74" customHeight="1">
      <c r="A32" s="1" t="n"/>
      <c r="B32" s="71" t="n"/>
      <c r="C32" s="67" t="inlineStr">
        <is>
          <t>Fewer than 30 unique players show up across all 4 events, or fewer than 10 % express membership interest — signals either gamer density is too low or the city's gaming culture skews heavily toward home play rather than social LAN.</t>
        </is>
      </c>
      <c r="D32" s="70"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ht="74" customHeight="1">
      <c r="A33" s="1" t="n"/>
      <c r="B33" s="71" t="n"/>
      <c r="C33" s="67" t="inlineStr">
        <is>
          <t>Median acceptable price is below €4/hour, or fewer than 15 % show interest in memberships — unit economics collapse because contribution margin per seat-hour cannot cover fixed costs at that pricing, even at 45 % occupancy.</t>
        </is>
      </c>
      <c r="D33" s="70"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ht="89.5" customHeight="1">
      <c r="A34" s="1" t="n"/>
      <c r="B34" s="71" t="n"/>
      <c r="C34" s="67" t="inlineStr">
        <is>
          <t>Fewer than 5 teams register per tournament, or zero players ask about the next event — tournaments are not a differentiator in this city and occupancy will have to rely entirely on casual/social use, increasing acquisition cost and churn.</t>
        </is>
      </c>
      <c r="D34" s="70"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ht="89.5" customHeight="1">
      <c r="A35" s="1" t="n"/>
      <c r="B35" s="71" t="n"/>
      <c r="C35" s="67" t="inlineStr">
        <is>
          <t>Foot traffic below 100 target-demo in the window, or 70 %+ of students say the location feels "too far" or unsafe at night — signals the venue will need to rely on destination traffic rather than impulse walk-ins, increasing marketing costs and reducing occupancy predictability.</t>
        </is>
      </c>
      <c r="D35" s="70"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ht="105" customHeight="1">
      <c r="A36" s="1" t="n"/>
      <c r="B36" s="71" t="n"/>
      <c r="C36" s="67" t="inlineStr">
        <is>
          <t>Founder is overwhelmed by solo operations (cannot troubleshoot tech issues while managing check-ins, or fails to engage players socially), or more than 20 % of event time is lost to avoidable chaos — signals the 25-station venue will require part-time staff from day 1, adding €800–1,200/month to fixed costs and delaying break-even.</t>
        </is>
      </c>
      <c r="D36" s="70"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19">
    <mergeCell ref="B11:D11"/>
    <mergeCell ref="C34:D34"/>
    <mergeCell ref="C15:D15"/>
    <mergeCell ref="C33:D33"/>
    <mergeCell ref="B1:D1"/>
    <mergeCell ref="C14:D14"/>
    <mergeCell ref="C35:D35"/>
    <mergeCell ref="C16:D16"/>
    <mergeCell ref="B6:D6"/>
    <mergeCell ref="B24:D24"/>
    <mergeCell ref="C12:D12"/>
    <mergeCell ref="B4:D4"/>
    <mergeCell ref="C36:D36"/>
    <mergeCell ref="B3:D3"/>
    <mergeCell ref="C32:D32"/>
    <mergeCell ref="B31:D31"/>
    <mergeCell ref="B18:D18"/>
    <mergeCell ref="C13:D13"/>
    <mergeCell ref="B2:D2"/>
  </mergeCells>
  <pageMargins left="0.75" right="0.75" top="1" bottom="1" header="0.5" footer="0.5"/>
  <pageSetup orientation="landscape" fitToHeight="0" fitToWidth="1"/>
</worksheet>
</file>

<file path=xl/worksheets/sheet2.xml><?xml version="1.0" encoding="utf-8"?>
<worksheet xmlns="http://schemas.openxmlformats.org/spreadsheetml/2006/main">
  <sheetPr>
    <tabColor rgb="00FDBA0D"/>
    <outlinePr summaryBelow="1" summaryRight="1"/>
    <pageSetUpPr fitToPage="1"/>
  </sheetPr>
  <dimension ref="A1:AL110"/>
  <sheetViews>
    <sheetView showGridLines="0" tabSelected="0" workbookViewId="0">
      <pane ySplit="2" topLeftCell="A3" activePane="bottomLeft" state="frozen"/>
      <selection pane="bottomLeft" activeCell="A1" sqref="A1"/>
    </sheetView>
  </sheetViews>
  <sheetFormatPr baseColWidth="8" defaultRowHeight="15"/>
  <cols>
    <col width="32" customWidth="1" min="1" max="1"/>
    <col width="17" customWidth="1" min="2" max="2"/>
    <col width="70" customWidth="1" min="3" max="3"/>
  </cols>
  <sheetData>
    <row r="1" ht="26" customHeight="1">
      <c r="A1" s="31" t="inlineStr">
        <is>
          <t>Editable Assumptions</t>
        </is>
      </c>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32" t="inlineStr">
        <is>
          <t>Change any yellow cell — every sheet recalculates. The right column explains how each number was set.</t>
        </is>
      </c>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43" customHeight="1">
      <c r="A3" s="33" t="inlineStr">
        <is>
          <t>Revenue / occupied seat-hour</t>
        </is>
      </c>
      <c r="B3" s="34" t="n">
        <v>6</v>
      </c>
      <c r="C3" s="35" t="inlineStr">
        <is>
          <t>revenue per occupied seat-hour taken from the stated hourly price (€6 per hour)</t>
        </is>
      </c>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ht="30" customHeight="1">
      <c r="A4" s="33" t="inlineStr">
        <is>
          <t>Stations / seats (capacity)</t>
        </is>
      </c>
      <c r="B4" s="36" t="n">
        <v>25</v>
      </c>
      <c r="C4" s="35" t="inlineStr">
        <is>
          <t>physical capacity affordable at your budget tier (~25 stations)</t>
        </is>
      </c>
      <c r="D4" s="1" t="n"/>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30" customHeight="1">
      <c r="A5" s="33" t="inlineStr">
        <is>
          <t>Open hours / day</t>
        </is>
      </c>
      <c r="B5" s="36" t="n">
        <v>12</v>
      </c>
      <c r="C5" s="35" t="inlineStr">
        <is>
          <t>typical daily operating hours</t>
        </is>
      </c>
      <c r="D5" s="1" t="n"/>
      <c r="E5" s="1" t="n"/>
      <c r="F5" s="1" t="n"/>
      <c r="G5" s="1" t="n"/>
      <c r="H5" s="1" t="n"/>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ht="30" customHeight="1">
      <c r="A6" s="33" t="inlineStr">
        <is>
          <t>Open days / month</t>
        </is>
      </c>
      <c r="B6" s="36" t="n">
        <v>30</v>
      </c>
      <c r="C6" s="35" t="inlineStr">
        <is>
          <t>open most days of the month</t>
        </is>
      </c>
      <c r="D6" s="1" t="n"/>
      <c r="E6" s="1" t="n"/>
      <c r="F6" s="1" t="n"/>
      <c r="G6" s="1" t="n"/>
      <c r="H6" s="1" t="n"/>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ht="30" customHeight="1">
      <c r="A7" s="33" t="inlineStr">
        <is>
          <t>Starting occupancy</t>
        </is>
      </c>
      <c r="B7" s="37" t="n">
        <v>0.15</v>
      </c>
      <c r="C7" s="35" t="inlineStr">
        <is>
          <t>modest opening utilisation — most seats sit idle at first</t>
        </is>
      </c>
      <c r="D7" s="1" t="n"/>
      <c r="E7" s="1" t="n"/>
      <c r="F7" s="1" t="n"/>
      <c r="G7" s="1" t="n"/>
      <c r="H7" s="1" t="n"/>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ht="43" customHeight="1">
      <c r="A8" s="33" t="inlineStr">
        <is>
          <t>Mature occupancy ceiling</t>
        </is>
      </c>
      <c r="B8" s="37" t="n">
        <v>0.45</v>
      </c>
      <c r="C8" s="35" t="inlineStr">
        <is>
          <t>realistic busy-period ceiling — seats are empty off-peak, so a venue never runs at 100%</t>
        </is>
      </c>
      <c r="D8" s="1" t="n"/>
      <c r="E8" s="1" t="n"/>
      <c r="F8" s="1" t="n"/>
      <c r="G8" s="1" t="n"/>
      <c r="H8" s="1" t="n"/>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ht="43" customHeight="1">
      <c r="A9" s="33" t="inlineStr">
        <is>
          <t>Occupancy ramp / month</t>
        </is>
      </c>
      <c r="B9" s="37" t="n">
        <v>0.145</v>
      </c>
      <c r="C9" s="35" t="inlineStr">
        <is>
          <t>Physical venue (utilisation) baseline 12%; +2pp consumer word-of-mouth; +0.5% organic variation</t>
        </is>
      </c>
      <c r="D9" s="1" t="n"/>
      <c r="E9" s="1" t="n"/>
      <c r="F9" s="1" t="n"/>
      <c r="G9" s="1" t="n"/>
      <c r="H9" s="1" t="n"/>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ht="30" customHeight="1">
      <c r="A10" s="33" t="inlineStr">
        <is>
          <t>Variable cost</t>
        </is>
      </c>
      <c r="B10" s="37" t="n">
        <v>0.2</v>
      </c>
      <c r="C10" s="35" t="inlineStr">
        <is>
          <t>venue businesses typically run ~20% variable cost of revenue</t>
        </is>
      </c>
      <c r="D10" s="1" t="n"/>
      <c r="E10" s="1" t="n"/>
      <c r="F10" s="1" t="n"/>
      <c r="G10" s="1" t="n"/>
      <c r="H10" s="1" t="n"/>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ht="30" customHeight="1">
      <c r="A11" s="33" t="inlineStr">
        <is>
          <t>Fixed costs / month</t>
        </is>
      </c>
      <c r="B11" s="34" t="n">
        <v>2280</v>
      </c>
      <c r="C11" s="35" t="inlineStr">
        <is>
          <t>fixed overhead scaled to your capital tier (€37,500 startup)</t>
        </is>
      </c>
      <c r="D11" s="1" t="n"/>
      <c r="E11" s="1" t="n"/>
      <c r="F11" s="1" t="n"/>
      <c r="G11" s="1" t="n"/>
      <c r="H11" s="1" t="n"/>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ht="43" customHeight="1">
      <c r="A12" s="33" t="inlineStr">
        <is>
          <t>Marketing / month</t>
        </is>
      </c>
      <c r="B12" s="34" t="n">
        <v>1520</v>
      </c>
      <c r="C12" s="35" t="inlineStr">
        <is>
          <t>40% of the monthly operating budget allocated to customer acquisition</t>
        </is>
      </c>
      <c r="D12" s="1" t="n"/>
      <c r="E12" s="1" t="n"/>
      <c r="F12" s="1" t="n"/>
      <c r="G12" s="1" t="n"/>
      <c r="H12" s="1" t="n"/>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ht="58.5" customHeight="1">
      <c r="A13" s="33" t="inlineStr">
        <is>
          <t>One-time startup costs</t>
        </is>
      </c>
      <c r="B13" s="38">
        <f>'Startup Costs'!$B$10</f>
        <v/>
      </c>
      <c r="C13" s="35" t="inlineStr">
        <is>
          <t>Total of the editable line items on the Startup Costs tab. Edit them THERE (not here) and this total — and the whole model — updates automatically.</t>
        </is>
      </c>
      <c r="D13" s="1" t="n"/>
      <c r="E13" s="1" t="n"/>
      <c r="F13" s="1" t="n"/>
      <c r="G13" s="1" t="n"/>
      <c r="H13" s="1" t="n"/>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c r="A14" s="1" t="n"/>
      <c r="B14" s="1" t="n"/>
      <c r="C14" s="1" t="n"/>
      <c r="D14" s="1" t="n"/>
      <c r="E14" s="1" t="n"/>
      <c r="F14" s="1" t="n"/>
      <c r="G14" s="1" t="n"/>
      <c r="H14" s="1" t="n"/>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ht="32" customHeight="1">
      <c r="A15" s="39" t="inlineStr">
        <is>
          <t>Note: these are modelled estimates, not guarantees. Every figure recalculates from the yellow assumptions above — real results depend on your pricing, customer acquisition and retention.</t>
        </is>
      </c>
      <c r="D15" s="1" t="n"/>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1" t="n"/>
      <c r="B16" s="1" t="n"/>
      <c r="C16" s="1" t="n"/>
      <c r="D16" s="1" t="n"/>
      <c r="E16" s="1" t="n"/>
      <c r="F16" s="1" t="n"/>
      <c r="G16" s="1" t="n"/>
      <c r="H16" s="1" t="n"/>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1" t="n"/>
      <c r="B17" s="1" t="n"/>
      <c r="C17" s="1" t="n"/>
      <c r="D17" s="1" t="n"/>
      <c r="E17" s="1" t="n"/>
      <c r="F17" s="1" t="n"/>
      <c r="G17" s="1" t="n"/>
      <c r="H17" s="1" t="n"/>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1" t="n"/>
      <c r="B18" s="1" t="n"/>
      <c r="C18" s="1" t="n"/>
      <c r="D18" s="1" t="n"/>
      <c r="E18" s="1" t="n"/>
      <c r="F18" s="1" t="n"/>
      <c r="G18" s="1" t="n"/>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3">
    <mergeCell ref="A1:C1"/>
    <mergeCell ref="A2:C2"/>
    <mergeCell ref="A15:C15"/>
  </mergeCells>
  <pageMargins left="0.75" right="0.75" top="1" bottom="1" header="0.5" footer="0.5"/>
  <pageSetup orientation="landscape" fitToHeight="0" fitToWidth="1"/>
</worksheet>
</file>

<file path=xl/worksheets/sheet3.xml><?xml version="1.0" encoding="utf-8"?>
<worksheet xmlns="http://schemas.openxmlformats.org/spreadsheetml/2006/main">
  <sheetPr>
    <tabColor rgb="003A4350"/>
    <outlinePr summaryBelow="1" summaryRight="1"/>
    <pageSetUpPr fitToPage="1"/>
  </sheetPr>
  <dimension ref="A1:AL110"/>
  <sheetViews>
    <sheetView showGridLines="0" tabSelected="0" workbookViewId="0">
      <selection activeCell="A1" sqref="A1"/>
    </sheetView>
  </sheetViews>
  <sheetFormatPr baseColWidth="8" defaultRowHeight="15"/>
  <cols>
    <col width="32" customWidth="1" min="1" max="1"/>
    <col width="18" customWidth="1" min="2" max="2"/>
  </cols>
  <sheetData>
    <row r="1" ht="26" customHeight="1">
      <c r="A1" s="31" t="inlineStr">
        <is>
          <t>Startup Costs</t>
        </is>
      </c>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32" t="inlineStr">
        <is>
          <t>Editable yellow line items — the total flows into Assumptions &amp; break-even.</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30" customHeight="1">
      <c r="A3" s="40" t="inlineStr">
        <is>
          <t>Line item</t>
        </is>
      </c>
      <c r="B3" s="41" t="inlineStr">
        <is>
          <t>Amount (€)</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ht="22" customHeight="1">
      <c r="A4" s="33" t="inlineStr">
        <is>
          <t>Lease deposit &amp; fit-out</t>
        </is>
      </c>
      <c r="B4" s="34" t="n">
        <v>9375</v>
      </c>
      <c r="C4" s="1" t="n"/>
      <c r="D4" s="1" t="n"/>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22" customHeight="1">
      <c r="A5" s="33" t="inlineStr">
        <is>
          <t>Equipment &amp; stations</t>
        </is>
      </c>
      <c r="B5" s="34" t="n">
        <v>13125</v>
      </c>
      <c r="C5" s="1" t="n"/>
      <c r="D5" s="1" t="n"/>
      <c r="E5" s="1" t="n"/>
      <c r="F5" s="1" t="n"/>
      <c r="G5" s="1" t="n"/>
      <c r="H5" s="1" t="n"/>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ht="22" customHeight="1">
      <c r="A6" s="33" t="inlineStr">
        <is>
          <t>Furniture &amp; interior</t>
        </is>
      </c>
      <c r="B6" s="34" t="n">
        <v>4500</v>
      </c>
      <c r="C6" s="1" t="n"/>
      <c r="D6" s="1" t="n"/>
      <c r="E6" s="1" t="n"/>
      <c r="F6" s="1" t="n"/>
      <c r="G6" s="1" t="n"/>
      <c r="H6" s="1" t="n"/>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ht="22" customHeight="1">
      <c r="A7" s="33" t="inlineStr">
        <is>
          <t>Licenses &amp; permits</t>
        </is>
      </c>
      <c r="B7" s="34" t="n">
        <v>3000</v>
      </c>
      <c r="C7" s="1" t="n"/>
      <c r="D7" s="1" t="n"/>
      <c r="E7" s="1" t="n"/>
      <c r="F7" s="1" t="n"/>
      <c r="G7" s="1" t="n"/>
      <c r="H7" s="1" t="n"/>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ht="22" customHeight="1">
      <c r="A8" s="33" t="inlineStr">
        <is>
          <t>Launch marketing</t>
        </is>
      </c>
      <c r="B8" s="34" t="n">
        <v>4500</v>
      </c>
      <c r="C8" s="1" t="n"/>
      <c r="D8" s="1" t="n"/>
      <c r="E8" s="1" t="n"/>
      <c r="F8" s="1" t="n"/>
      <c r="G8" s="1" t="n"/>
      <c r="H8" s="1" t="n"/>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ht="22" customHeight="1">
      <c r="A9" s="33" t="inlineStr">
        <is>
          <t>Working-capital buffer</t>
        </is>
      </c>
      <c r="B9" s="34" t="n">
        <v>3000</v>
      </c>
      <c r="C9" s="1" t="n"/>
      <c r="D9" s="1" t="n"/>
      <c r="E9" s="1" t="n"/>
      <c r="F9" s="1" t="n"/>
      <c r="G9" s="1" t="n"/>
      <c r="H9" s="1" t="n"/>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ht="24" customHeight="1">
      <c r="A10" s="42" t="inlineStr">
        <is>
          <t>Total startup capital</t>
        </is>
      </c>
      <c r="B10" s="43">
        <f>SUM(B4:B9)</f>
        <v/>
      </c>
      <c r="C10" s="1" t="n"/>
      <c r="D10" s="1" t="n"/>
      <c r="E10" s="1" t="n"/>
      <c r="F10" s="1" t="n"/>
      <c r="G10" s="1" t="n"/>
      <c r="H10" s="1" t="n"/>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c r="A11" s="1" t="n"/>
      <c r="B11" s="1" t="n"/>
      <c r="C11" s="1" t="n"/>
      <c r="D11" s="1" t="n"/>
      <c r="E11" s="1" t="n"/>
      <c r="F11" s="1" t="n"/>
      <c r="G11" s="1" t="n"/>
      <c r="H11" s="1" t="n"/>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c r="A12" s="1" t="n"/>
      <c r="B12" s="1" t="n"/>
      <c r="C12" s="1" t="n"/>
      <c r="D12" s="1" t="n"/>
      <c r="E12" s="1" t="n"/>
      <c r="F12" s="1" t="n"/>
      <c r="G12" s="1" t="n"/>
      <c r="H12" s="1" t="n"/>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c r="A13" s="1" t="n"/>
      <c r="B13" s="1" t="n"/>
      <c r="C13" s="1" t="n"/>
      <c r="D13" s="1" t="n"/>
      <c r="E13" s="1" t="n"/>
      <c r="F13" s="1" t="n"/>
      <c r="G13" s="1" t="n"/>
      <c r="H13" s="1" t="n"/>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c r="A14" s="1" t="n"/>
      <c r="B14" s="1" t="n"/>
      <c r="C14" s="1" t="n"/>
      <c r="D14" s="1" t="n"/>
      <c r="E14" s="1" t="n"/>
      <c r="F14" s="1" t="n"/>
      <c r="G14" s="1" t="n"/>
      <c r="H14" s="1" t="n"/>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c r="A15" s="1" t="n"/>
      <c r="B15" s="1" t="n"/>
      <c r="C15" s="1" t="n"/>
      <c r="D15" s="1" t="n"/>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1" t="n"/>
      <c r="B16" s="1" t="n"/>
      <c r="C16" s="1" t="n"/>
      <c r="D16" s="1" t="n"/>
      <c r="E16" s="1" t="n"/>
      <c r="F16" s="1" t="n"/>
      <c r="G16" s="1" t="n"/>
      <c r="H16" s="1" t="n"/>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1" t="n"/>
      <c r="B17" s="1" t="n"/>
      <c r="C17" s="1" t="n"/>
      <c r="D17" s="1" t="n"/>
      <c r="E17" s="1" t="n"/>
      <c r="F17" s="1" t="n"/>
      <c r="G17" s="1" t="n"/>
      <c r="H17" s="1" t="n"/>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1" t="n"/>
      <c r="B18" s="1" t="n"/>
      <c r="C18" s="1" t="n"/>
      <c r="D18" s="1" t="n"/>
      <c r="E18" s="1" t="n"/>
      <c r="F18" s="1" t="n"/>
      <c r="G18" s="1" t="n"/>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2">
    <mergeCell ref="A2:B2"/>
    <mergeCell ref="A1:B1"/>
  </mergeCells>
  <pageMargins left="0.75" right="0.75" top="1" bottom="1" header="0.5" footer="0.5"/>
  <pageSetup orientation="landscape" fitToHeight="0" fitToWidth="1"/>
</worksheet>
</file>

<file path=xl/worksheets/sheet4.xml><?xml version="1.0" encoding="utf-8"?>
<worksheet xmlns="http://schemas.openxmlformats.org/spreadsheetml/2006/main">
  <sheetPr>
    <tabColor rgb="0034D399"/>
    <outlinePr summaryBelow="1" summaryRight="1"/>
    <pageSetUpPr fitToPage="1"/>
  </sheetPr>
  <dimension ref="A1:AL110"/>
  <sheetViews>
    <sheetView showGridLines="0" tabSelected="0" workbookViewId="0">
      <pane ySplit="3" topLeftCell="A4" activePane="bottomLeft" state="frozen"/>
      <selection pane="bottomLeft" activeCell="A1" sqref="A1"/>
    </sheetView>
  </sheetViews>
  <sheetFormatPr baseColWidth="8" defaultRowHeight="15"/>
  <cols>
    <col width="10" customWidth="1" min="1" max="1"/>
    <col width="15" customWidth="1" min="2" max="2"/>
    <col width="15" customWidth="1" min="3" max="3"/>
    <col width="15" customWidth="1" min="4" max="4"/>
    <col width="15" customWidth="1" min="5" max="5"/>
    <col width="15" customWidth="1" min="6" max="6"/>
    <col width="15" customWidth="1" min="7" max="7"/>
    <col width="15" customWidth="1" min="8" max="8"/>
  </cols>
  <sheetData>
    <row r="1" ht="26" customHeight="1">
      <c r="A1" s="31" t="inlineStr">
        <is>
          <t>Revenue Forecast — Year 1</t>
        </is>
      </c>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32" t="inlineStr">
        <is>
          <t>Formula-driven monthly P&amp;L for this revenue model. Edit Assumptions and every row + chart below updates.</t>
        </is>
      </c>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30" customHeight="1">
      <c r="A3" s="40" t="inlineStr">
        <is>
          <t>Month</t>
        </is>
      </c>
      <c r="B3" s="41" t="inlineStr">
        <is>
          <t>Occupancy</t>
        </is>
      </c>
      <c r="C3" s="41" t="inlineStr">
        <is>
          <t>Booked seat-hours</t>
        </is>
      </c>
      <c r="D3" s="41" t="inlineStr">
        <is>
          <t>Revenue</t>
        </is>
      </c>
      <c r="E3" s="41" t="inlineStr">
        <is>
          <t>Variable cost</t>
        </is>
      </c>
      <c r="F3" s="41" t="inlineStr">
        <is>
          <t>Fixed + Marketing</t>
        </is>
      </c>
      <c r="G3" s="41" t="inlineStr">
        <is>
          <t>Operating profit</t>
        </is>
      </c>
      <c r="H3" s="41" t="inlineStr">
        <is>
          <t>Cumulative</t>
        </is>
      </c>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c r="A4" s="44" t="n">
        <v>1</v>
      </c>
      <c r="B4" s="45">
        <f>MIN(Assumptions!$B$8,Assumptions!$B$7)</f>
        <v/>
      </c>
      <c r="C4" s="44">
        <f>ROUND(Assumptions!$B$4*Assumptions!$B$5*Assumptions!$B$6*B4,0)</f>
        <v/>
      </c>
      <c r="D4" s="38">
        <f>C4*Assumptions!$B$3</f>
        <v/>
      </c>
      <c r="E4" s="38">
        <f>D4*Assumptions!$B$10</f>
        <v/>
      </c>
      <c r="F4" s="38">
        <f>Assumptions!$B$11+Assumptions!$B$12</f>
        <v/>
      </c>
      <c r="G4" s="38">
        <f>D4-E4-F4</f>
        <v/>
      </c>
      <c r="H4" s="38">
        <f>G4-Assumptions!$B$13</f>
        <v/>
      </c>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c r="A5" s="44" t="n">
        <v>2</v>
      </c>
      <c r="B5" s="45">
        <f>MIN(Assumptions!$B$8,B4*(1+Assumptions!$B$9))</f>
        <v/>
      </c>
      <c r="C5" s="44">
        <f>ROUND(Assumptions!$B$4*Assumptions!$B$5*Assumptions!$B$6*B5,0)</f>
        <v/>
      </c>
      <c r="D5" s="38">
        <f>C5*Assumptions!$B$3</f>
        <v/>
      </c>
      <c r="E5" s="38">
        <f>D5*Assumptions!$B$10</f>
        <v/>
      </c>
      <c r="F5" s="38">
        <f>Assumptions!$B$11+Assumptions!$B$12</f>
        <v/>
      </c>
      <c r="G5" s="38">
        <f>D5-E5-F5</f>
        <v/>
      </c>
      <c r="H5" s="38">
        <f>H4+G5</f>
        <v/>
      </c>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c r="A6" s="44" t="n">
        <v>3</v>
      </c>
      <c r="B6" s="45">
        <f>MIN(Assumptions!$B$8,B5*(1+Assumptions!$B$9))</f>
        <v/>
      </c>
      <c r="C6" s="44">
        <f>ROUND(Assumptions!$B$4*Assumptions!$B$5*Assumptions!$B$6*B6,0)</f>
        <v/>
      </c>
      <c r="D6" s="38">
        <f>C6*Assumptions!$B$3</f>
        <v/>
      </c>
      <c r="E6" s="38">
        <f>D6*Assumptions!$B$10</f>
        <v/>
      </c>
      <c r="F6" s="38">
        <f>Assumptions!$B$11+Assumptions!$B$12</f>
        <v/>
      </c>
      <c r="G6" s="38">
        <f>D6-E6-F6</f>
        <v/>
      </c>
      <c r="H6" s="38">
        <f>H5+G6</f>
        <v/>
      </c>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c r="A7" s="44" t="n">
        <v>4</v>
      </c>
      <c r="B7" s="45">
        <f>MIN(Assumptions!$B$8,B6*(1+Assumptions!$B$9))</f>
        <v/>
      </c>
      <c r="C7" s="44">
        <f>ROUND(Assumptions!$B$4*Assumptions!$B$5*Assumptions!$B$6*B7,0)</f>
        <v/>
      </c>
      <c r="D7" s="38">
        <f>C7*Assumptions!$B$3</f>
        <v/>
      </c>
      <c r="E7" s="38">
        <f>D7*Assumptions!$B$10</f>
        <v/>
      </c>
      <c r="F7" s="38">
        <f>Assumptions!$B$11+Assumptions!$B$12</f>
        <v/>
      </c>
      <c r="G7" s="38">
        <f>D7-E7-F7</f>
        <v/>
      </c>
      <c r="H7" s="38">
        <f>H6+G7</f>
        <v/>
      </c>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c r="A8" s="44" t="n">
        <v>5</v>
      </c>
      <c r="B8" s="45">
        <f>MIN(Assumptions!$B$8,B7*(1+Assumptions!$B$9))</f>
        <v/>
      </c>
      <c r="C8" s="44">
        <f>ROUND(Assumptions!$B$4*Assumptions!$B$5*Assumptions!$B$6*B8,0)</f>
        <v/>
      </c>
      <c r="D8" s="38">
        <f>C8*Assumptions!$B$3</f>
        <v/>
      </c>
      <c r="E8" s="38">
        <f>D8*Assumptions!$B$10</f>
        <v/>
      </c>
      <c r="F8" s="38">
        <f>Assumptions!$B$11+Assumptions!$B$12</f>
        <v/>
      </c>
      <c r="G8" s="38">
        <f>D8-E8-F8</f>
        <v/>
      </c>
      <c r="H8" s="38">
        <f>H7+G8</f>
        <v/>
      </c>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c r="A9" s="44" t="n">
        <v>6</v>
      </c>
      <c r="B9" s="45">
        <f>MIN(Assumptions!$B$8,B8*(1+Assumptions!$B$9))</f>
        <v/>
      </c>
      <c r="C9" s="44">
        <f>ROUND(Assumptions!$B$4*Assumptions!$B$5*Assumptions!$B$6*B9,0)</f>
        <v/>
      </c>
      <c r="D9" s="38">
        <f>C9*Assumptions!$B$3</f>
        <v/>
      </c>
      <c r="E9" s="38">
        <f>D9*Assumptions!$B$10</f>
        <v/>
      </c>
      <c r="F9" s="38">
        <f>Assumptions!$B$11+Assumptions!$B$12</f>
        <v/>
      </c>
      <c r="G9" s="38">
        <f>D9-E9-F9</f>
        <v/>
      </c>
      <c r="H9" s="38">
        <f>H8+G9</f>
        <v/>
      </c>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c r="A10" s="44" t="n">
        <v>7</v>
      </c>
      <c r="B10" s="45">
        <f>MIN(Assumptions!$B$8,B9*(1+Assumptions!$B$9))</f>
        <v/>
      </c>
      <c r="C10" s="44">
        <f>ROUND(Assumptions!$B$4*Assumptions!$B$5*Assumptions!$B$6*B10,0)</f>
        <v/>
      </c>
      <c r="D10" s="38">
        <f>C10*Assumptions!$B$3</f>
        <v/>
      </c>
      <c r="E10" s="38">
        <f>D10*Assumptions!$B$10</f>
        <v/>
      </c>
      <c r="F10" s="38">
        <f>Assumptions!$B$11+Assumptions!$B$12</f>
        <v/>
      </c>
      <c r="G10" s="38">
        <f>D10-E10-F10</f>
        <v/>
      </c>
      <c r="H10" s="38">
        <f>H9+G10</f>
        <v/>
      </c>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c r="A11" s="44" t="n">
        <v>8</v>
      </c>
      <c r="B11" s="45">
        <f>MIN(Assumptions!$B$8,B10*(1+Assumptions!$B$9))</f>
        <v/>
      </c>
      <c r="C11" s="44">
        <f>ROUND(Assumptions!$B$4*Assumptions!$B$5*Assumptions!$B$6*B11,0)</f>
        <v/>
      </c>
      <c r="D11" s="38">
        <f>C11*Assumptions!$B$3</f>
        <v/>
      </c>
      <c r="E11" s="38">
        <f>D11*Assumptions!$B$10</f>
        <v/>
      </c>
      <c r="F11" s="38">
        <f>Assumptions!$B$11+Assumptions!$B$12</f>
        <v/>
      </c>
      <c r="G11" s="38">
        <f>D11-E11-F11</f>
        <v/>
      </c>
      <c r="H11" s="38">
        <f>H10+G11</f>
        <v/>
      </c>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c r="A12" s="44" t="n">
        <v>9</v>
      </c>
      <c r="B12" s="45">
        <f>MIN(Assumptions!$B$8,B11*(1+Assumptions!$B$9))</f>
        <v/>
      </c>
      <c r="C12" s="44">
        <f>ROUND(Assumptions!$B$4*Assumptions!$B$5*Assumptions!$B$6*B12,0)</f>
        <v/>
      </c>
      <c r="D12" s="38">
        <f>C12*Assumptions!$B$3</f>
        <v/>
      </c>
      <c r="E12" s="38">
        <f>D12*Assumptions!$B$10</f>
        <v/>
      </c>
      <c r="F12" s="38">
        <f>Assumptions!$B$11+Assumptions!$B$12</f>
        <v/>
      </c>
      <c r="G12" s="38">
        <f>D12-E12-F12</f>
        <v/>
      </c>
      <c r="H12" s="38">
        <f>H11+G12</f>
        <v/>
      </c>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c r="A13" s="44" t="n">
        <v>10</v>
      </c>
      <c r="B13" s="45">
        <f>MIN(Assumptions!$B$8,B12*(1+Assumptions!$B$9))</f>
        <v/>
      </c>
      <c r="C13" s="44">
        <f>ROUND(Assumptions!$B$4*Assumptions!$B$5*Assumptions!$B$6*B13,0)</f>
        <v/>
      </c>
      <c r="D13" s="38">
        <f>C13*Assumptions!$B$3</f>
        <v/>
      </c>
      <c r="E13" s="38">
        <f>D13*Assumptions!$B$10</f>
        <v/>
      </c>
      <c r="F13" s="38">
        <f>Assumptions!$B$11+Assumptions!$B$12</f>
        <v/>
      </c>
      <c r="G13" s="38">
        <f>D13-E13-F13</f>
        <v/>
      </c>
      <c r="H13" s="38">
        <f>H12+G13</f>
        <v/>
      </c>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c r="A14" s="44" t="n">
        <v>11</v>
      </c>
      <c r="B14" s="45">
        <f>MIN(Assumptions!$B$8,B13*(1+Assumptions!$B$9))</f>
        <v/>
      </c>
      <c r="C14" s="44">
        <f>ROUND(Assumptions!$B$4*Assumptions!$B$5*Assumptions!$B$6*B14,0)</f>
        <v/>
      </c>
      <c r="D14" s="38">
        <f>C14*Assumptions!$B$3</f>
        <v/>
      </c>
      <c r="E14" s="38">
        <f>D14*Assumptions!$B$10</f>
        <v/>
      </c>
      <c r="F14" s="38">
        <f>Assumptions!$B$11+Assumptions!$B$12</f>
        <v/>
      </c>
      <c r="G14" s="38">
        <f>D14-E14-F14</f>
        <v/>
      </c>
      <c r="H14" s="38">
        <f>H13+G14</f>
        <v/>
      </c>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c r="A15" s="44" t="n">
        <v>12</v>
      </c>
      <c r="B15" s="45">
        <f>MIN(Assumptions!$B$8,B14*(1+Assumptions!$B$9))</f>
        <v/>
      </c>
      <c r="C15" s="44">
        <f>ROUND(Assumptions!$B$4*Assumptions!$B$5*Assumptions!$B$6*B15,0)</f>
        <v/>
      </c>
      <c r="D15" s="38">
        <f>C15*Assumptions!$B$3</f>
        <v/>
      </c>
      <c r="E15" s="38">
        <f>D15*Assumptions!$B$10</f>
        <v/>
      </c>
      <c r="F15" s="38">
        <f>Assumptions!$B$11+Assumptions!$B$12</f>
        <v/>
      </c>
      <c r="G15" s="38">
        <f>D15-E15-F15</f>
        <v/>
      </c>
      <c r="H15" s="38">
        <f>H14+G15</f>
        <v/>
      </c>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42" t="inlineStr">
        <is>
          <t>Year 1</t>
        </is>
      </c>
      <c r="B16" s="1" t="n"/>
      <c r="C16" s="1" t="n"/>
      <c r="D16" s="43">
        <f>SUM(D4:D15)</f>
        <v/>
      </c>
      <c r="E16" s="1" t="n"/>
      <c r="F16" s="1" t="n"/>
      <c r="G16" s="43">
        <f>SUM(G4:G15)</f>
        <v/>
      </c>
      <c r="H16" s="1" t="n"/>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1" t="n"/>
      <c r="B17" s="1" t="n"/>
      <c r="C17" s="1" t="n"/>
      <c r="D17" s="1" t="n"/>
      <c r="E17" s="1" t="n"/>
      <c r="F17" s="1" t="n"/>
      <c r="G17" s="1" t="n"/>
      <c r="H17" s="1" t="n"/>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1" t="n"/>
      <c r="B18" s="1" t="n"/>
      <c r="C18" s="1" t="n"/>
      <c r="D18" s="1" t="n"/>
      <c r="E18" s="1" t="n"/>
      <c r="F18" s="1" t="n"/>
      <c r="G18" s="1" t="n"/>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2">
    <mergeCell ref="A2:H2"/>
    <mergeCell ref="A1:H1"/>
  </mergeCells>
  <pageMargins left="0.75" right="0.75" top="1" bottom="1" header="0.5" footer="0.5"/>
  <pageSetup orientation="landscape" fitToHeight="0" fitToWidth="1"/>
  <drawing xmlns:r="http://schemas.openxmlformats.org/officeDocument/2006/relationships" r:id="rId1"/>
</worksheet>
</file>

<file path=xl/worksheets/sheet5.xml><?xml version="1.0" encoding="utf-8"?>
<worksheet xmlns="http://schemas.openxmlformats.org/spreadsheetml/2006/main">
  <sheetPr>
    <tabColor rgb="003A4350"/>
    <outlinePr summaryBelow="1" summaryRight="1"/>
    <pageSetUpPr fitToPage="1"/>
  </sheetPr>
  <dimension ref="A1:AL110"/>
  <sheetViews>
    <sheetView showGridLines="0" tabSelected="0" workbookViewId="0">
      <pane ySplit="5" topLeftCell="A6" activePane="bottomLeft" state="frozen"/>
      <selection pane="bottomLeft" activeCell="A1" sqref="A1"/>
    </sheetView>
  </sheetViews>
  <sheetFormatPr baseColWidth="8" defaultRowHeight="15"/>
  <cols>
    <col width="10" customWidth="1" min="1" max="1"/>
    <col width="15" customWidth="1" min="2" max="2"/>
    <col width="15" customWidth="1" min="3" max="3"/>
    <col width="15" customWidth="1" min="4" max="4"/>
    <col width="15" customWidth="1" min="5" max="5"/>
    <col width="15" customWidth="1" min="6" max="6"/>
    <col width="15" customWidth="1" min="7" max="7"/>
    <col width="15" customWidth="1" min="8" max="8"/>
  </cols>
  <sheetData>
    <row r="1" ht="26" customHeight="1">
      <c r="A1" s="31" t="inlineStr">
        <is>
          <t>Worst Case</t>
        </is>
      </c>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32" t="inlineStr">
        <is>
          <t>Change the yellow demand factor — the whole forecast and the chart below rescale.</t>
        </is>
      </c>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30" customHeight="1">
      <c r="A3" s="46" t="inlineStr">
        <is>
          <t>Factor</t>
        </is>
      </c>
      <c r="B3" s="47" t="n">
        <v>0.48</v>
      </c>
      <c r="C3" s="16" t="inlineStr">
        <is>
          <t>← Editable demand factor: scales the month-1 driver up or down. Everything else flows from Assumptions. Lower it for caution, raise it for optimism — the table and chart update live.</t>
        </is>
      </c>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c r="A4" s="1" t="n"/>
      <c r="B4" s="1" t="n"/>
      <c r="C4" s="1" t="n"/>
      <c r="D4" s="1" t="n"/>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30" customHeight="1">
      <c r="A5" s="40" t="inlineStr">
        <is>
          <t>Month</t>
        </is>
      </c>
      <c r="B5" s="41" t="inlineStr">
        <is>
          <t>Occupancy</t>
        </is>
      </c>
      <c r="C5" s="41" t="inlineStr">
        <is>
          <t>Booked seat-hours</t>
        </is>
      </c>
      <c r="D5" s="41" t="inlineStr">
        <is>
          <t>Revenue</t>
        </is>
      </c>
      <c r="E5" s="41" t="inlineStr">
        <is>
          <t>Variable cost</t>
        </is>
      </c>
      <c r="F5" s="41" t="inlineStr">
        <is>
          <t>Fixed + Marketing</t>
        </is>
      </c>
      <c r="G5" s="41" t="inlineStr">
        <is>
          <t>Operating profit</t>
        </is>
      </c>
      <c r="H5" s="41" t="inlineStr">
        <is>
          <t>Cumulative</t>
        </is>
      </c>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c r="A6" s="44" t="n">
        <v>1</v>
      </c>
      <c r="B6" s="45">
        <f>MIN(Assumptions!$B$8,Assumptions!$B$7*$B$3)</f>
        <v/>
      </c>
      <c r="C6" s="44">
        <f>ROUND(Assumptions!$B$4*Assumptions!$B$5*Assumptions!$B$6*B6,0)</f>
        <v/>
      </c>
      <c r="D6" s="38">
        <f>C6*Assumptions!$B$3</f>
        <v/>
      </c>
      <c r="E6" s="38">
        <f>D6*Assumptions!$B$10</f>
        <v/>
      </c>
      <c r="F6" s="38">
        <f>Assumptions!$B$11+Assumptions!$B$12</f>
        <v/>
      </c>
      <c r="G6" s="38">
        <f>D6-E6-F6</f>
        <v/>
      </c>
      <c r="H6" s="38">
        <f>G6-Assumptions!$B$13</f>
        <v/>
      </c>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c r="A7" s="44" t="n">
        <v>2</v>
      </c>
      <c r="B7" s="45">
        <f>MIN(Assumptions!$B$8,B6*(1+Assumptions!$B$9))</f>
        <v/>
      </c>
      <c r="C7" s="44">
        <f>ROUND(Assumptions!$B$4*Assumptions!$B$5*Assumptions!$B$6*B7,0)</f>
        <v/>
      </c>
      <c r="D7" s="38">
        <f>C7*Assumptions!$B$3</f>
        <v/>
      </c>
      <c r="E7" s="38">
        <f>D7*Assumptions!$B$10</f>
        <v/>
      </c>
      <c r="F7" s="38">
        <f>Assumptions!$B$11+Assumptions!$B$12</f>
        <v/>
      </c>
      <c r="G7" s="38">
        <f>D7-E7-F7</f>
        <v/>
      </c>
      <c r="H7" s="38">
        <f>H6+G7</f>
        <v/>
      </c>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c r="A8" s="44" t="n">
        <v>3</v>
      </c>
      <c r="B8" s="45">
        <f>MIN(Assumptions!$B$8,B7*(1+Assumptions!$B$9))</f>
        <v/>
      </c>
      <c r="C8" s="44">
        <f>ROUND(Assumptions!$B$4*Assumptions!$B$5*Assumptions!$B$6*B8,0)</f>
        <v/>
      </c>
      <c r="D8" s="38">
        <f>C8*Assumptions!$B$3</f>
        <v/>
      </c>
      <c r="E8" s="38">
        <f>D8*Assumptions!$B$10</f>
        <v/>
      </c>
      <c r="F8" s="38">
        <f>Assumptions!$B$11+Assumptions!$B$12</f>
        <v/>
      </c>
      <c r="G8" s="38">
        <f>D8-E8-F8</f>
        <v/>
      </c>
      <c r="H8" s="38">
        <f>H7+G8</f>
        <v/>
      </c>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c r="A9" s="44" t="n">
        <v>4</v>
      </c>
      <c r="B9" s="45">
        <f>MIN(Assumptions!$B$8,B8*(1+Assumptions!$B$9))</f>
        <v/>
      </c>
      <c r="C9" s="44">
        <f>ROUND(Assumptions!$B$4*Assumptions!$B$5*Assumptions!$B$6*B9,0)</f>
        <v/>
      </c>
      <c r="D9" s="38">
        <f>C9*Assumptions!$B$3</f>
        <v/>
      </c>
      <c r="E9" s="38">
        <f>D9*Assumptions!$B$10</f>
        <v/>
      </c>
      <c r="F9" s="38">
        <f>Assumptions!$B$11+Assumptions!$B$12</f>
        <v/>
      </c>
      <c r="G9" s="38">
        <f>D9-E9-F9</f>
        <v/>
      </c>
      <c r="H9" s="38">
        <f>H8+G9</f>
        <v/>
      </c>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c r="A10" s="44" t="n">
        <v>5</v>
      </c>
      <c r="B10" s="45">
        <f>MIN(Assumptions!$B$8,B9*(1+Assumptions!$B$9))</f>
        <v/>
      </c>
      <c r="C10" s="44">
        <f>ROUND(Assumptions!$B$4*Assumptions!$B$5*Assumptions!$B$6*B10,0)</f>
        <v/>
      </c>
      <c r="D10" s="38">
        <f>C10*Assumptions!$B$3</f>
        <v/>
      </c>
      <c r="E10" s="38">
        <f>D10*Assumptions!$B$10</f>
        <v/>
      </c>
      <c r="F10" s="38">
        <f>Assumptions!$B$11+Assumptions!$B$12</f>
        <v/>
      </c>
      <c r="G10" s="38">
        <f>D10-E10-F10</f>
        <v/>
      </c>
      <c r="H10" s="38">
        <f>H9+G10</f>
        <v/>
      </c>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c r="A11" s="44" t="n">
        <v>6</v>
      </c>
      <c r="B11" s="45">
        <f>MIN(Assumptions!$B$8,B10*(1+Assumptions!$B$9))</f>
        <v/>
      </c>
      <c r="C11" s="44">
        <f>ROUND(Assumptions!$B$4*Assumptions!$B$5*Assumptions!$B$6*B11,0)</f>
        <v/>
      </c>
      <c r="D11" s="38">
        <f>C11*Assumptions!$B$3</f>
        <v/>
      </c>
      <c r="E11" s="38">
        <f>D11*Assumptions!$B$10</f>
        <v/>
      </c>
      <c r="F11" s="38">
        <f>Assumptions!$B$11+Assumptions!$B$12</f>
        <v/>
      </c>
      <c r="G11" s="38">
        <f>D11-E11-F11</f>
        <v/>
      </c>
      <c r="H11" s="38">
        <f>H10+G11</f>
        <v/>
      </c>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c r="A12" s="44" t="n">
        <v>7</v>
      </c>
      <c r="B12" s="45">
        <f>MIN(Assumptions!$B$8,B11*(1+Assumptions!$B$9))</f>
        <v/>
      </c>
      <c r="C12" s="44">
        <f>ROUND(Assumptions!$B$4*Assumptions!$B$5*Assumptions!$B$6*B12,0)</f>
        <v/>
      </c>
      <c r="D12" s="38">
        <f>C12*Assumptions!$B$3</f>
        <v/>
      </c>
      <c r="E12" s="38">
        <f>D12*Assumptions!$B$10</f>
        <v/>
      </c>
      <c r="F12" s="38">
        <f>Assumptions!$B$11+Assumptions!$B$12</f>
        <v/>
      </c>
      <c r="G12" s="38">
        <f>D12-E12-F12</f>
        <v/>
      </c>
      <c r="H12" s="38">
        <f>H11+G12</f>
        <v/>
      </c>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c r="A13" s="44" t="n">
        <v>8</v>
      </c>
      <c r="B13" s="45">
        <f>MIN(Assumptions!$B$8,B12*(1+Assumptions!$B$9))</f>
        <v/>
      </c>
      <c r="C13" s="44">
        <f>ROUND(Assumptions!$B$4*Assumptions!$B$5*Assumptions!$B$6*B13,0)</f>
        <v/>
      </c>
      <c r="D13" s="38">
        <f>C13*Assumptions!$B$3</f>
        <v/>
      </c>
      <c r="E13" s="38">
        <f>D13*Assumptions!$B$10</f>
        <v/>
      </c>
      <c r="F13" s="38">
        <f>Assumptions!$B$11+Assumptions!$B$12</f>
        <v/>
      </c>
      <c r="G13" s="38">
        <f>D13-E13-F13</f>
        <v/>
      </c>
      <c r="H13" s="38">
        <f>H12+G13</f>
        <v/>
      </c>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c r="A14" s="44" t="n">
        <v>9</v>
      </c>
      <c r="B14" s="45">
        <f>MIN(Assumptions!$B$8,B13*(1+Assumptions!$B$9))</f>
        <v/>
      </c>
      <c r="C14" s="44">
        <f>ROUND(Assumptions!$B$4*Assumptions!$B$5*Assumptions!$B$6*B14,0)</f>
        <v/>
      </c>
      <c r="D14" s="38">
        <f>C14*Assumptions!$B$3</f>
        <v/>
      </c>
      <c r="E14" s="38">
        <f>D14*Assumptions!$B$10</f>
        <v/>
      </c>
      <c r="F14" s="38">
        <f>Assumptions!$B$11+Assumptions!$B$12</f>
        <v/>
      </c>
      <c r="G14" s="38">
        <f>D14-E14-F14</f>
        <v/>
      </c>
      <c r="H14" s="38">
        <f>H13+G14</f>
        <v/>
      </c>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c r="A15" s="44" t="n">
        <v>10</v>
      </c>
      <c r="B15" s="45">
        <f>MIN(Assumptions!$B$8,B14*(1+Assumptions!$B$9))</f>
        <v/>
      </c>
      <c r="C15" s="44">
        <f>ROUND(Assumptions!$B$4*Assumptions!$B$5*Assumptions!$B$6*B15,0)</f>
        <v/>
      </c>
      <c r="D15" s="38">
        <f>C15*Assumptions!$B$3</f>
        <v/>
      </c>
      <c r="E15" s="38">
        <f>D15*Assumptions!$B$10</f>
        <v/>
      </c>
      <c r="F15" s="38">
        <f>Assumptions!$B$11+Assumptions!$B$12</f>
        <v/>
      </c>
      <c r="G15" s="38">
        <f>D15-E15-F15</f>
        <v/>
      </c>
      <c r="H15" s="38">
        <f>H14+G15</f>
        <v/>
      </c>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44" t="n">
        <v>11</v>
      </c>
      <c r="B16" s="45">
        <f>MIN(Assumptions!$B$8,B15*(1+Assumptions!$B$9))</f>
        <v/>
      </c>
      <c r="C16" s="44">
        <f>ROUND(Assumptions!$B$4*Assumptions!$B$5*Assumptions!$B$6*B16,0)</f>
        <v/>
      </c>
      <c r="D16" s="38">
        <f>C16*Assumptions!$B$3</f>
        <v/>
      </c>
      <c r="E16" s="38">
        <f>D16*Assumptions!$B$10</f>
        <v/>
      </c>
      <c r="F16" s="38">
        <f>Assumptions!$B$11+Assumptions!$B$12</f>
        <v/>
      </c>
      <c r="G16" s="38">
        <f>D16-E16-F16</f>
        <v/>
      </c>
      <c r="H16" s="38">
        <f>H15+G16</f>
        <v/>
      </c>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44" t="n">
        <v>12</v>
      </c>
      <c r="B17" s="45">
        <f>MIN(Assumptions!$B$8,B16*(1+Assumptions!$B$9))</f>
        <v/>
      </c>
      <c r="C17" s="44">
        <f>ROUND(Assumptions!$B$4*Assumptions!$B$5*Assumptions!$B$6*B17,0)</f>
        <v/>
      </c>
      <c r="D17" s="38">
        <f>C17*Assumptions!$B$3</f>
        <v/>
      </c>
      <c r="E17" s="38">
        <f>D17*Assumptions!$B$10</f>
        <v/>
      </c>
      <c r="F17" s="38">
        <f>Assumptions!$B$11+Assumptions!$B$12</f>
        <v/>
      </c>
      <c r="G17" s="38">
        <f>D17-E17-F17</f>
        <v/>
      </c>
      <c r="H17" s="38">
        <f>H16+G17</f>
        <v/>
      </c>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42" t="inlineStr">
        <is>
          <t>Year 1</t>
        </is>
      </c>
      <c r="B18" s="1" t="n"/>
      <c r="C18" s="1" t="n"/>
      <c r="D18" s="43">
        <f>SUM(D6:D17)</f>
        <v/>
      </c>
      <c r="E18" s="1" t="n"/>
      <c r="F18" s="1" t="n"/>
      <c r="G18" s="43">
        <f>SUM(G6:G17)</f>
        <v/>
      </c>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3">
    <mergeCell ref="A2:H2"/>
    <mergeCell ref="C3:H3"/>
    <mergeCell ref="A1:H1"/>
  </mergeCells>
  <pageMargins left="0.75" right="0.75" top="1" bottom="1" header="0.5" footer="0.5"/>
  <pageSetup orientation="landscape" fitToHeight="0" fitToWidth="1"/>
  <drawing xmlns:r="http://schemas.openxmlformats.org/officeDocument/2006/relationships" r:id="rId1"/>
</worksheet>
</file>

<file path=xl/worksheets/sheet6.xml><?xml version="1.0" encoding="utf-8"?>
<worksheet xmlns="http://schemas.openxmlformats.org/spreadsheetml/2006/main">
  <sheetPr>
    <tabColor rgb="0034D399"/>
    <outlinePr summaryBelow="1" summaryRight="1"/>
    <pageSetUpPr fitToPage="1"/>
  </sheetPr>
  <dimension ref="A1:AL110"/>
  <sheetViews>
    <sheetView showGridLines="0" tabSelected="0" workbookViewId="0">
      <pane ySplit="5" topLeftCell="A6" activePane="bottomLeft" state="frozen"/>
      <selection pane="bottomLeft" activeCell="A1" sqref="A1"/>
    </sheetView>
  </sheetViews>
  <sheetFormatPr baseColWidth="8" defaultRowHeight="15"/>
  <cols>
    <col width="10" customWidth="1" min="1" max="1"/>
    <col width="15" customWidth="1" min="2" max="2"/>
    <col width="15" customWidth="1" min="3" max="3"/>
    <col width="15" customWidth="1" min="4" max="4"/>
    <col width="15" customWidth="1" min="5" max="5"/>
    <col width="15" customWidth="1" min="6" max="6"/>
    <col width="15" customWidth="1" min="7" max="7"/>
    <col width="15" customWidth="1" min="8" max="8"/>
  </cols>
  <sheetData>
    <row r="1" ht="26" customHeight="1">
      <c r="A1" s="31" t="inlineStr">
        <is>
          <t>Expected Case</t>
        </is>
      </c>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32" t="inlineStr">
        <is>
          <t>Change the yellow demand factor — the whole forecast and the chart below rescale.</t>
        </is>
      </c>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30" customHeight="1">
      <c r="A3" s="46" t="inlineStr">
        <is>
          <t>Factor</t>
        </is>
      </c>
      <c r="B3" s="47" t="n">
        <v>1</v>
      </c>
      <c r="C3" s="16" t="inlineStr">
        <is>
          <t>← Editable demand factor: scales the month-1 driver up or down. Everything else flows from Assumptions. Lower it for caution, raise it for optimism — the table and chart update live.</t>
        </is>
      </c>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c r="A4" s="1" t="n"/>
      <c r="B4" s="1" t="n"/>
      <c r="C4" s="1" t="n"/>
      <c r="D4" s="1" t="n"/>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30" customHeight="1">
      <c r="A5" s="40" t="inlineStr">
        <is>
          <t>Month</t>
        </is>
      </c>
      <c r="B5" s="41" t="inlineStr">
        <is>
          <t>Occupancy</t>
        </is>
      </c>
      <c r="C5" s="41" t="inlineStr">
        <is>
          <t>Booked seat-hours</t>
        </is>
      </c>
      <c r="D5" s="41" t="inlineStr">
        <is>
          <t>Revenue</t>
        </is>
      </c>
      <c r="E5" s="41" t="inlineStr">
        <is>
          <t>Variable cost</t>
        </is>
      </c>
      <c r="F5" s="41" t="inlineStr">
        <is>
          <t>Fixed + Marketing</t>
        </is>
      </c>
      <c r="G5" s="41" t="inlineStr">
        <is>
          <t>Operating profit</t>
        </is>
      </c>
      <c r="H5" s="41" t="inlineStr">
        <is>
          <t>Cumulative</t>
        </is>
      </c>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c r="A6" s="44" t="n">
        <v>1</v>
      </c>
      <c r="B6" s="45">
        <f>MIN(Assumptions!$B$8,Assumptions!$B$7*$B$3)</f>
        <v/>
      </c>
      <c r="C6" s="44">
        <f>ROUND(Assumptions!$B$4*Assumptions!$B$5*Assumptions!$B$6*B6,0)</f>
        <v/>
      </c>
      <c r="D6" s="38">
        <f>C6*Assumptions!$B$3</f>
        <v/>
      </c>
      <c r="E6" s="38">
        <f>D6*Assumptions!$B$10</f>
        <v/>
      </c>
      <c r="F6" s="38">
        <f>Assumptions!$B$11+Assumptions!$B$12</f>
        <v/>
      </c>
      <c r="G6" s="38">
        <f>D6-E6-F6</f>
        <v/>
      </c>
      <c r="H6" s="38">
        <f>G6-Assumptions!$B$13</f>
        <v/>
      </c>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c r="A7" s="44" t="n">
        <v>2</v>
      </c>
      <c r="B7" s="45">
        <f>MIN(Assumptions!$B$8,B6*(1+Assumptions!$B$9))</f>
        <v/>
      </c>
      <c r="C7" s="44">
        <f>ROUND(Assumptions!$B$4*Assumptions!$B$5*Assumptions!$B$6*B7,0)</f>
        <v/>
      </c>
      <c r="D7" s="38">
        <f>C7*Assumptions!$B$3</f>
        <v/>
      </c>
      <c r="E7" s="38">
        <f>D7*Assumptions!$B$10</f>
        <v/>
      </c>
      <c r="F7" s="38">
        <f>Assumptions!$B$11+Assumptions!$B$12</f>
        <v/>
      </c>
      <c r="G7" s="38">
        <f>D7-E7-F7</f>
        <v/>
      </c>
      <c r="H7" s="38">
        <f>H6+G7</f>
        <v/>
      </c>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c r="A8" s="44" t="n">
        <v>3</v>
      </c>
      <c r="B8" s="45">
        <f>MIN(Assumptions!$B$8,B7*(1+Assumptions!$B$9))</f>
        <v/>
      </c>
      <c r="C8" s="44">
        <f>ROUND(Assumptions!$B$4*Assumptions!$B$5*Assumptions!$B$6*B8,0)</f>
        <v/>
      </c>
      <c r="D8" s="38">
        <f>C8*Assumptions!$B$3</f>
        <v/>
      </c>
      <c r="E8" s="38">
        <f>D8*Assumptions!$B$10</f>
        <v/>
      </c>
      <c r="F8" s="38">
        <f>Assumptions!$B$11+Assumptions!$B$12</f>
        <v/>
      </c>
      <c r="G8" s="38">
        <f>D8-E8-F8</f>
        <v/>
      </c>
      <c r="H8" s="38">
        <f>H7+G8</f>
        <v/>
      </c>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c r="A9" s="44" t="n">
        <v>4</v>
      </c>
      <c r="B9" s="45">
        <f>MIN(Assumptions!$B$8,B8*(1+Assumptions!$B$9))</f>
        <v/>
      </c>
      <c r="C9" s="44">
        <f>ROUND(Assumptions!$B$4*Assumptions!$B$5*Assumptions!$B$6*B9,0)</f>
        <v/>
      </c>
      <c r="D9" s="38">
        <f>C9*Assumptions!$B$3</f>
        <v/>
      </c>
      <c r="E9" s="38">
        <f>D9*Assumptions!$B$10</f>
        <v/>
      </c>
      <c r="F9" s="38">
        <f>Assumptions!$B$11+Assumptions!$B$12</f>
        <v/>
      </c>
      <c r="G9" s="38">
        <f>D9-E9-F9</f>
        <v/>
      </c>
      <c r="H9" s="38">
        <f>H8+G9</f>
        <v/>
      </c>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c r="A10" s="44" t="n">
        <v>5</v>
      </c>
      <c r="B10" s="45">
        <f>MIN(Assumptions!$B$8,B9*(1+Assumptions!$B$9))</f>
        <v/>
      </c>
      <c r="C10" s="44">
        <f>ROUND(Assumptions!$B$4*Assumptions!$B$5*Assumptions!$B$6*B10,0)</f>
        <v/>
      </c>
      <c r="D10" s="38">
        <f>C10*Assumptions!$B$3</f>
        <v/>
      </c>
      <c r="E10" s="38">
        <f>D10*Assumptions!$B$10</f>
        <v/>
      </c>
      <c r="F10" s="38">
        <f>Assumptions!$B$11+Assumptions!$B$12</f>
        <v/>
      </c>
      <c r="G10" s="38">
        <f>D10-E10-F10</f>
        <v/>
      </c>
      <c r="H10" s="38">
        <f>H9+G10</f>
        <v/>
      </c>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c r="A11" s="44" t="n">
        <v>6</v>
      </c>
      <c r="B11" s="45">
        <f>MIN(Assumptions!$B$8,B10*(1+Assumptions!$B$9))</f>
        <v/>
      </c>
      <c r="C11" s="44">
        <f>ROUND(Assumptions!$B$4*Assumptions!$B$5*Assumptions!$B$6*B11,0)</f>
        <v/>
      </c>
      <c r="D11" s="38">
        <f>C11*Assumptions!$B$3</f>
        <v/>
      </c>
      <c r="E11" s="38">
        <f>D11*Assumptions!$B$10</f>
        <v/>
      </c>
      <c r="F11" s="38">
        <f>Assumptions!$B$11+Assumptions!$B$12</f>
        <v/>
      </c>
      <c r="G11" s="38">
        <f>D11-E11-F11</f>
        <v/>
      </c>
      <c r="H11" s="38">
        <f>H10+G11</f>
        <v/>
      </c>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c r="A12" s="44" t="n">
        <v>7</v>
      </c>
      <c r="B12" s="45">
        <f>MIN(Assumptions!$B$8,B11*(1+Assumptions!$B$9))</f>
        <v/>
      </c>
      <c r="C12" s="44">
        <f>ROUND(Assumptions!$B$4*Assumptions!$B$5*Assumptions!$B$6*B12,0)</f>
        <v/>
      </c>
      <c r="D12" s="38">
        <f>C12*Assumptions!$B$3</f>
        <v/>
      </c>
      <c r="E12" s="38">
        <f>D12*Assumptions!$B$10</f>
        <v/>
      </c>
      <c r="F12" s="38">
        <f>Assumptions!$B$11+Assumptions!$B$12</f>
        <v/>
      </c>
      <c r="G12" s="38">
        <f>D12-E12-F12</f>
        <v/>
      </c>
      <c r="H12" s="38">
        <f>H11+G12</f>
        <v/>
      </c>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c r="A13" s="44" t="n">
        <v>8</v>
      </c>
      <c r="B13" s="45">
        <f>MIN(Assumptions!$B$8,B12*(1+Assumptions!$B$9))</f>
        <v/>
      </c>
      <c r="C13" s="44">
        <f>ROUND(Assumptions!$B$4*Assumptions!$B$5*Assumptions!$B$6*B13,0)</f>
        <v/>
      </c>
      <c r="D13" s="38">
        <f>C13*Assumptions!$B$3</f>
        <v/>
      </c>
      <c r="E13" s="38">
        <f>D13*Assumptions!$B$10</f>
        <v/>
      </c>
      <c r="F13" s="38">
        <f>Assumptions!$B$11+Assumptions!$B$12</f>
        <v/>
      </c>
      <c r="G13" s="38">
        <f>D13-E13-F13</f>
        <v/>
      </c>
      <c r="H13" s="38">
        <f>H12+G13</f>
        <v/>
      </c>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c r="A14" s="44" t="n">
        <v>9</v>
      </c>
      <c r="B14" s="45">
        <f>MIN(Assumptions!$B$8,B13*(1+Assumptions!$B$9))</f>
        <v/>
      </c>
      <c r="C14" s="44">
        <f>ROUND(Assumptions!$B$4*Assumptions!$B$5*Assumptions!$B$6*B14,0)</f>
        <v/>
      </c>
      <c r="D14" s="38">
        <f>C14*Assumptions!$B$3</f>
        <v/>
      </c>
      <c r="E14" s="38">
        <f>D14*Assumptions!$B$10</f>
        <v/>
      </c>
      <c r="F14" s="38">
        <f>Assumptions!$B$11+Assumptions!$B$12</f>
        <v/>
      </c>
      <c r="G14" s="38">
        <f>D14-E14-F14</f>
        <v/>
      </c>
      <c r="H14" s="38">
        <f>H13+G14</f>
        <v/>
      </c>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c r="A15" s="44" t="n">
        <v>10</v>
      </c>
      <c r="B15" s="45">
        <f>MIN(Assumptions!$B$8,B14*(1+Assumptions!$B$9))</f>
        <v/>
      </c>
      <c r="C15" s="44">
        <f>ROUND(Assumptions!$B$4*Assumptions!$B$5*Assumptions!$B$6*B15,0)</f>
        <v/>
      </c>
      <c r="D15" s="38">
        <f>C15*Assumptions!$B$3</f>
        <v/>
      </c>
      <c r="E15" s="38">
        <f>D15*Assumptions!$B$10</f>
        <v/>
      </c>
      <c r="F15" s="38">
        <f>Assumptions!$B$11+Assumptions!$B$12</f>
        <v/>
      </c>
      <c r="G15" s="38">
        <f>D15-E15-F15</f>
        <v/>
      </c>
      <c r="H15" s="38">
        <f>H14+G15</f>
        <v/>
      </c>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44" t="n">
        <v>11</v>
      </c>
      <c r="B16" s="45">
        <f>MIN(Assumptions!$B$8,B15*(1+Assumptions!$B$9))</f>
        <v/>
      </c>
      <c r="C16" s="44">
        <f>ROUND(Assumptions!$B$4*Assumptions!$B$5*Assumptions!$B$6*B16,0)</f>
        <v/>
      </c>
      <c r="D16" s="38">
        <f>C16*Assumptions!$B$3</f>
        <v/>
      </c>
      <c r="E16" s="38">
        <f>D16*Assumptions!$B$10</f>
        <v/>
      </c>
      <c r="F16" s="38">
        <f>Assumptions!$B$11+Assumptions!$B$12</f>
        <v/>
      </c>
      <c r="G16" s="38">
        <f>D16-E16-F16</f>
        <v/>
      </c>
      <c r="H16" s="38">
        <f>H15+G16</f>
        <v/>
      </c>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44" t="n">
        <v>12</v>
      </c>
      <c r="B17" s="45">
        <f>MIN(Assumptions!$B$8,B16*(1+Assumptions!$B$9))</f>
        <v/>
      </c>
      <c r="C17" s="44">
        <f>ROUND(Assumptions!$B$4*Assumptions!$B$5*Assumptions!$B$6*B17,0)</f>
        <v/>
      </c>
      <c r="D17" s="38">
        <f>C17*Assumptions!$B$3</f>
        <v/>
      </c>
      <c r="E17" s="38">
        <f>D17*Assumptions!$B$10</f>
        <v/>
      </c>
      <c r="F17" s="38">
        <f>Assumptions!$B$11+Assumptions!$B$12</f>
        <v/>
      </c>
      <c r="G17" s="38">
        <f>D17-E17-F17</f>
        <v/>
      </c>
      <c r="H17" s="38">
        <f>H16+G17</f>
        <v/>
      </c>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42" t="inlineStr">
        <is>
          <t>Year 1</t>
        </is>
      </c>
      <c r="B18" s="1" t="n"/>
      <c r="C18" s="1" t="n"/>
      <c r="D18" s="43">
        <f>SUM(D6:D17)</f>
        <v/>
      </c>
      <c r="E18" s="1" t="n"/>
      <c r="F18" s="1" t="n"/>
      <c r="G18" s="43">
        <f>SUM(G6:G17)</f>
        <v/>
      </c>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3">
    <mergeCell ref="A2:H2"/>
    <mergeCell ref="C3:H3"/>
    <mergeCell ref="A1:H1"/>
  </mergeCells>
  <pageMargins left="0.75" right="0.75" top="1" bottom="1" header="0.5" footer="0.5"/>
  <pageSetup orientation="landscape" fitToHeight="0" fitToWidth="1"/>
  <drawing xmlns:r="http://schemas.openxmlformats.org/officeDocument/2006/relationships" r:id="rId1"/>
</worksheet>
</file>

<file path=xl/worksheets/sheet7.xml><?xml version="1.0" encoding="utf-8"?>
<worksheet xmlns="http://schemas.openxmlformats.org/spreadsheetml/2006/main">
  <sheetPr>
    <tabColor rgb="00FDBA0D"/>
    <outlinePr summaryBelow="1" summaryRight="1"/>
    <pageSetUpPr fitToPage="1"/>
  </sheetPr>
  <dimension ref="A1:AL110"/>
  <sheetViews>
    <sheetView showGridLines="0" tabSelected="0" workbookViewId="0">
      <pane ySplit="5" topLeftCell="A6" activePane="bottomLeft" state="frozen"/>
      <selection pane="bottomLeft" activeCell="A1" sqref="A1"/>
    </sheetView>
  </sheetViews>
  <sheetFormatPr baseColWidth="8" defaultRowHeight="15"/>
  <cols>
    <col width="10" customWidth="1" min="1" max="1"/>
    <col width="15" customWidth="1" min="2" max="2"/>
    <col width="15" customWidth="1" min="3" max="3"/>
    <col width="15" customWidth="1" min="4" max="4"/>
    <col width="15" customWidth="1" min="5" max="5"/>
    <col width="15" customWidth="1" min="6" max="6"/>
    <col width="15" customWidth="1" min="7" max="7"/>
    <col width="15" customWidth="1" min="8" max="8"/>
  </cols>
  <sheetData>
    <row r="1" ht="26" customHeight="1">
      <c r="A1" s="31" t="inlineStr">
        <is>
          <t>Best Case</t>
        </is>
      </c>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32" t="inlineStr">
        <is>
          <t>Change the yellow demand factor — the whole forecast and the chart below rescale.</t>
        </is>
      </c>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30" customHeight="1">
      <c r="A3" s="46" t="inlineStr">
        <is>
          <t>Factor</t>
        </is>
      </c>
      <c r="B3" s="47" t="n">
        <v>1.42</v>
      </c>
      <c r="C3" s="16" t="inlineStr">
        <is>
          <t>← Editable demand factor: scales the month-1 driver up or down. Everything else flows from Assumptions. Lower it for caution, raise it for optimism — the table and chart update live.</t>
        </is>
      </c>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c r="A4" s="1" t="n"/>
      <c r="B4" s="1" t="n"/>
      <c r="C4" s="1" t="n"/>
      <c r="D4" s="1" t="n"/>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30" customHeight="1">
      <c r="A5" s="40" t="inlineStr">
        <is>
          <t>Month</t>
        </is>
      </c>
      <c r="B5" s="41" t="inlineStr">
        <is>
          <t>Occupancy</t>
        </is>
      </c>
      <c r="C5" s="41" t="inlineStr">
        <is>
          <t>Booked seat-hours</t>
        </is>
      </c>
      <c r="D5" s="41" t="inlineStr">
        <is>
          <t>Revenue</t>
        </is>
      </c>
      <c r="E5" s="41" t="inlineStr">
        <is>
          <t>Variable cost</t>
        </is>
      </c>
      <c r="F5" s="41" t="inlineStr">
        <is>
          <t>Fixed + Marketing</t>
        </is>
      </c>
      <c r="G5" s="41" t="inlineStr">
        <is>
          <t>Operating profit</t>
        </is>
      </c>
      <c r="H5" s="41" t="inlineStr">
        <is>
          <t>Cumulative</t>
        </is>
      </c>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c r="A6" s="44" t="n">
        <v>1</v>
      </c>
      <c r="B6" s="45">
        <f>MIN(Assumptions!$B$8,Assumptions!$B$7*$B$3)</f>
        <v/>
      </c>
      <c r="C6" s="44">
        <f>ROUND(Assumptions!$B$4*Assumptions!$B$5*Assumptions!$B$6*B6,0)</f>
        <v/>
      </c>
      <c r="D6" s="38">
        <f>C6*Assumptions!$B$3</f>
        <v/>
      </c>
      <c r="E6" s="38">
        <f>D6*Assumptions!$B$10</f>
        <v/>
      </c>
      <c r="F6" s="38">
        <f>Assumptions!$B$11+Assumptions!$B$12</f>
        <v/>
      </c>
      <c r="G6" s="38">
        <f>D6-E6-F6</f>
        <v/>
      </c>
      <c r="H6" s="38">
        <f>G6-Assumptions!$B$13</f>
        <v/>
      </c>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c r="A7" s="44" t="n">
        <v>2</v>
      </c>
      <c r="B7" s="45">
        <f>MIN(Assumptions!$B$8,B6*(1+Assumptions!$B$9))</f>
        <v/>
      </c>
      <c r="C7" s="44">
        <f>ROUND(Assumptions!$B$4*Assumptions!$B$5*Assumptions!$B$6*B7,0)</f>
        <v/>
      </c>
      <c r="D7" s="38">
        <f>C7*Assumptions!$B$3</f>
        <v/>
      </c>
      <c r="E7" s="38">
        <f>D7*Assumptions!$B$10</f>
        <v/>
      </c>
      <c r="F7" s="38">
        <f>Assumptions!$B$11+Assumptions!$B$12</f>
        <v/>
      </c>
      <c r="G7" s="38">
        <f>D7-E7-F7</f>
        <v/>
      </c>
      <c r="H7" s="38">
        <f>H6+G7</f>
        <v/>
      </c>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c r="A8" s="44" t="n">
        <v>3</v>
      </c>
      <c r="B8" s="45">
        <f>MIN(Assumptions!$B$8,B7*(1+Assumptions!$B$9))</f>
        <v/>
      </c>
      <c r="C8" s="44">
        <f>ROUND(Assumptions!$B$4*Assumptions!$B$5*Assumptions!$B$6*B8,0)</f>
        <v/>
      </c>
      <c r="D8" s="38">
        <f>C8*Assumptions!$B$3</f>
        <v/>
      </c>
      <c r="E8" s="38">
        <f>D8*Assumptions!$B$10</f>
        <v/>
      </c>
      <c r="F8" s="38">
        <f>Assumptions!$B$11+Assumptions!$B$12</f>
        <v/>
      </c>
      <c r="G8" s="38">
        <f>D8-E8-F8</f>
        <v/>
      </c>
      <c r="H8" s="38">
        <f>H7+G8</f>
        <v/>
      </c>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c r="A9" s="44" t="n">
        <v>4</v>
      </c>
      <c r="B9" s="45">
        <f>MIN(Assumptions!$B$8,B8*(1+Assumptions!$B$9))</f>
        <v/>
      </c>
      <c r="C9" s="44">
        <f>ROUND(Assumptions!$B$4*Assumptions!$B$5*Assumptions!$B$6*B9,0)</f>
        <v/>
      </c>
      <c r="D9" s="38">
        <f>C9*Assumptions!$B$3</f>
        <v/>
      </c>
      <c r="E9" s="38">
        <f>D9*Assumptions!$B$10</f>
        <v/>
      </c>
      <c r="F9" s="38">
        <f>Assumptions!$B$11+Assumptions!$B$12</f>
        <v/>
      </c>
      <c r="G9" s="38">
        <f>D9-E9-F9</f>
        <v/>
      </c>
      <c r="H9" s="38">
        <f>H8+G9</f>
        <v/>
      </c>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c r="A10" s="44" t="n">
        <v>5</v>
      </c>
      <c r="B10" s="45">
        <f>MIN(Assumptions!$B$8,B9*(1+Assumptions!$B$9))</f>
        <v/>
      </c>
      <c r="C10" s="44">
        <f>ROUND(Assumptions!$B$4*Assumptions!$B$5*Assumptions!$B$6*B10,0)</f>
        <v/>
      </c>
      <c r="D10" s="38">
        <f>C10*Assumptions!$B$3</f>
        <v/>
      </c>
      <c r="E10" s="38">
        <f>D10*Assumptions!$B$10</f>
        <v/>
      </c>
      <c r="F10" s="38">
        <f>Assumptions!$B$11+Assumptions!$B$12</f>
        <v/>
      </c>
      <c r="G10" s="38">
        <f>D10-E10-F10</f>
        <v/>
      </c>
      <c r="H10" s="38">
        <f>H9+G10</f>
        <v/>
      </c>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c r="A11" s="44" t="n">
        <v>6</v>
      </c>
      <c r="B11" s="45">
        <f>MIN(Assumptions!$B$8,B10*(1+Assumptions!$B$9))</f>
        <v/>
      </c>
      <c r="C11" s="44">
        <f>ROUND(Assumptions!$B$4*Assumptions!$B$5*Assumptions!$B$6*B11,0)</f>
        <v/>
      </c>
      <c r="D11" s="38">
        <f>C11*Assumptions!$B$3</f>
        <v/>
      </c>
      <c r="E11" s="38">
        <f>D11*Assumptions!$B$10</f>
        <v/>
      </c>
      <c r="F11" s="38">
        <f>Assumptions!$B$11+Assumptions!$B$12</f>
        <v/>
      </c>
      <c r="G11" s="38">
        <f>D11-E11-F11</f>
        <v/>
      </c>
      <c r="H11" s="38">
        <f>H10+G11</f>
        <v/>
      </c>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c r="A12" s="44" t="n">
        <v>7</v>
      </c>
      <c r="B12" s="45">
        <f>MIN(Assumptions!$B$8,B11*(1+Assumptions!$B$9))</f>
        <v/>
      </c>
      <c r="C12" s="44">
        <f>ROUND(Assumptions!$B$4*Assumptions!$B$5*Assumptions!$B$6*B12,0)</f>
        <v/>
      </c>
      <c r="D12" s="38">
        <f>C12*Assumptions!$B$3</f>
        <v/>
      </c>
      <c r="E12" s="38">
        <f>D12*Assumptions!$B$10</f>
        <v/>
      </c>
      <c r="F12" s="38">
        <f>Assumptions!$B$11+Assumptions!$B$12</f>
        <v/>
      </c>
      <c r="G12" s="38">
        <f>D12-E12-F12</f>
        <v/>
      </c>
      <c r="H12" s="38">
        <f>H11+G12</f>
        <v/>
      </c>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c r="A13" s="44" t="n">
        <v>8</v>
      </c>
      <c r="B13" s="45">
        <f>MIN(Assumptions!$B$8,B12*(1+Assumptions!$B$9))</f>
        <v/>
      </c>
      <c r="C13" s="44">
        <f>ROUND(Assumptions!$B$4*Assumptions!$B$5*Assumptions!$B$6*B13,0)</f>
        <v/>
      </c>
      <c r="D13" s="38">
        <f>C13*Assumptions!$B$3</f>
        <v/>
      </c>
      <c r="E13" s="38">
        <f>D13*Assumptions!$B$10</f>
        <v/>
      </c>
      <c r="F13" s="38">
        <f>Assumptions!$B$11+Assumptions!$B$12</f>
        <v/>
      </c>
      <c r="G13" s="38">
        <f>D13-E13-F13</f>
        <v/>
      </c>
      <c r="H13" s="38">
        <f>H12+G13</f>
        <v/>
      </c>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c r="A14" s="44" t="n">
        <v>9</v>
      </c>
      <c r="B14" s="45">
        <f>MIN(Assumptions!$B$8,B13*(1+Assumptions!$B$9))</f>
        <v/>
      </c>
      <c r="C14" s="44">
        <f>ROUND(Assumptions!$B$4*Assumptions!$B$5*Assumptions!$B$6*B14,0)</f>
        <v/>
      </c>
      <c r="D14" s="38">
        <f>C14*Assumptions!$B$3</f>
        <v/>
      </c>
      <c r="E14" s="38">
        <f>D14*Assumptions!$B$10</f>
        <v/>
      </c>
      <c r="F14" s="38">
        <f>Assumptions!$B$11+Assumptions!$B$12</f>
        <v/>
      </c>
      <c r="G14" s="38">
        <f>D14-E14-F14</f>
        <v/>
      </c>
      <c r="H14" s="38">
        <f>H13+G14</f>
        <v/>
      </c>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c r="A15" s="44" t="n">
        <v>10</v>
      </c>
      <c r="B15" s="45">
        <f>MIN(Assumptions!$B$8,B14*(1+Assumptions!$B$9))</f>
        <v/>
      </c>
      <c r="C15" s="44">
        <f>ROUND(Assumptions!$B$4*Assumptions!$B$5*Assumptions!$B$6*B15,0)</f>
        <v/>
      </c>
      <c r="D15" s="38">
        <f>C15*Assumptions!$B$3</f>
        <v/>
      </c>
      <c r="E15" s="38">
        <f>D15*Assumptions!$B$10</f>
        <v/>
      </c>
      <c r="F15" s="38">
        <f>Assumptions!$B$11+Assumptions!$B$12</f>
        <v/>
      </c>
      <c r="G15" s="38">
        <f>D15-E15-F15</f>
        <v/>
      </c>
      <c r="H15" s="38">
        <f>H14+G15</f>
        <v/>
      </c>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44" t="n">
        <v>11</v>
      </c>
      <c r="B16" s="45">
        <f>MIN(Assumptions!$B$8,B15*(1+Assumptions!$B$9))</f>
        <v/>
      </c>
      <c r="C16" s="44">
        <f>ROUND(Assumptions!$B$4*Assumptions!$B$5*Assumptions!$B$6*B16,0)</f>
        <v/>
      </c>
      <c r="D16" s="38">
        <f>C16*Assumptions!$B$3</f>
        <v/>
      </c>
      <c r="E16" s="38">
        <f>D16*Assumptions!$B$10</f>
        <v/>
      </c>
      <c r="F16" s="38">
        <f>Assumptions!$B$11+Assumptions!$B$12</f>
        <v/>
      </c>
      <c r="G16" s="38">
        <f>D16-E16-F16</f>
        <v/>
      </c>
      <c r="H16" s="38">
        <f>H15+G16</f>
        <v/>
      </c>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44" t="n">
        <v>12</v>
      </c>
      <c r="B17" s="45">
        <f>MIN(Assumptions!$B$8,B16*(1+Assumptions!$B$9))</f>
        <v/>
      </c>
      <c r="C17" s="44">
        <f>ROUND(Assumptions!$B$4*Assumptions!$B$5*Assumptions!$B$6*B17,0)</f>
        <v/>
      </c>
      <c r="D17" s="38">
        <f>C17*Assumptions!$B$3</f>
        <v/>
      </c>
      <c r="E17" s="38">
        <f>D17*Assumptions!$B$10</f>
        <v/>
      </c>
      <c r="F17" s="38">
        <f>Assumptions!$B$11+Assumptions!$B$12</f>
        <v/>
      </c>
      <c r="G17" s="38">
        <f>D17-E17-F17</f>
        <v/>
      </c>
      <c r="H17" s="38">
        <f>H16+G17</f>
        <v/>
      </c>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42" t="inlineStr">
        <is>
          <t>Year 1</t>
        </is>
      </c>
      <c r="B18" s="1" t="n"/>
      <c r="C18" s="1" t="n"/>
      <c r="D18" s="43">
        <f>SUM(D6:D17)</f>
        <v/>
      </c>
      <c r="E18" s="1" t="n"/>
      <c r="F18" s="1" t="n"/>
      <c r="G18" s="43">
        <f>SUM(G6:G17)</f>
        <v/>
      </c>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3">
    <mergeCell ref="A2:H2"/>
    <mergeCell ref="C3:H3"/>
    <mergeCell ref="A1:H1"/>
  </mergeCells>
  <pageMargins left="0.75" right="0.75" top="1" bottom="1" header="0.5" footer="0.5"/>
  <pageSetup orientation="landscape" fitToHeight="0" fitToWidth="1"/>
  <drawing xmlns:r="http://schemas.openxmlformats.org/officeDocument/2006/relationships" r:id="rId1"/>
</worksheet>
</file>

<file path=xl/worksheets/sheet8.xml><?xml version="1.0" encoding="utf-8"?>
<worksheet xmlns="http://schemas.openxmlformats.org/spreadsheetml/2006/main">
  <sheetPr>
    <tabColor rgb="0060A5FA"/>
    <outlinePr summaryBelow="1" summaryRight="1"/>
    <pageSetUpPr fitToPage="1"/>
  </sheetPr>
  <dimension ref="A1:AL110"/>
  <sheetViews>
    <sheetView showGridLines="0" tabSelected="0" workbookViewId="0">
      <selection activeCell="A1" sqref="A1"/>
    </sheetView>
  </sheetViews>
  <sheetFormatPr baseColWidth="8" defaultRowHeight="15"/>
  <cols>
    <col width="38" customWidth="1" min="1" max="1"/>
    <col width="18" customWidth="1" min="2" max="2"/>
    <col width="56" customWidth="1" min="3" max="3"/>
  </cols>
  <sheetData>
    <row r="1" ht="26" customHeight="1">
      <c r="A1" s="31" t="inlineStr">
        <is>
          <t>Break-Even Analysis</t>
        </is>
      </c>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32" t="inlineStr">
        <is>
          <t>When the business covers its costs and recoups your startup capital — all computed live from your assumptions.</t>
        </is>
      </c>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24" customHeight="1">
      <c r="A3" s="33" t="inlineStr">
        <is>
          <t>Contribution margin / seat-hour</t>
        </is>
      </c>
      <c r="B3" s="38">
        <f>(Assumptions!$B$3)*(1-Assumptions!$B$10)</f>
        <v/>
      </c>
      <c r="C3" s="48" t="inlineStr">
        <is>
          <t>What each sale keeps after its variable cost — the engine of break-even.</t>
        </is>
      </c>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ht="24" customHeight="1">
      <c r="A4" s="33" t="inlineStr">
        <is>
          <t>Monthly fixed + marketing</t>
        </is>
      </c>
      <c r="B4" s="38">
        <f>Assumptions!$B$11+Assumptions!$B$12</f>
        <v/>
      </c>
      <c r="C4" s="48" t="inlineStr">
        <is>
          <t>The fixed bill you must cover every month.</t>
        </is>
      </c>
      <c r="D4" s="1" t="n"/>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24" customHeight="1">
      <c r="A5" s="33" t="inlineStr">
        <is>
          <t>Break-even seat-hours / month</t>
        </is>
      </c>
      <c r="B5" s="44">
        <f>ROUNDUP(B4/B3,0)</f>
        <v/>
      </c>
      <c r="C5" s="48" t="inlineStr">
        <is>
          <t>Fixed costs ÷ contribution — how many you need each month to cover costs.</t>
        </is>
      </c>
      <c r="D5" s="1" t="n"/>
      <c r="E5" s="1" t="n"/>
      <c r="F5" s="1" t="n"/>
      <c r="G5" s="1" t="n"/>
      <c r="H5" s="1" t="n"/>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ht="24" customHeight="1">
      <c r="A6" s="33" t="inlineStr">
        <is>
          <t>Operating break-even month</t>
        </is>
      </c>
      <c r="B6" s="44">
        <f>IFERROR(MATCH(TRUE,INDEX('Revenue Forecast'!$G$4:$G$15&gt;=0,0),0),"Beyond 12 months")</f>
        <v/>
      </c>
      <c r="C6" s="48" t="inlineStr">
        <is>
          <t>First month the monthly profit turns positive.</t>
        </is>
      </c>
      <c r="D6" s="1" t="n"/>
      <c r="E6" s="1" t="n"/>
      <c r="F6" s="1" t="n"/>
      <c r="G6" s="1" t="n"/>
      <c r="H6" s="1" t="n"/>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ht="24" customHeight="1">
      <c r="A7" s="33" t="inlineStr">
        <is>
          <t>Payback month (recoup startup)</t>
        </is>
      </c>
      <c r="B7" s="44">
        <f>IFERROR(MATCH(TRUE,INDEX('Revenue Forecast'!$H$4:$H$15&gt;=0,0),0),"Beyond 12 months")</f>
        <v/>
      </c>
      <c r="C7" s="48" t="inlineStr">
        <is>
          <t>First month cumulative cash flow climbs back above zero.</t>
        </is>
      </c>
      <c r="D7" s="1" t="n"/>
      <c r="E7" s="1" t="n"/>
      <c r="F7" s="1" t="n"/>
      <c r="G7" s="1" t="n"/>
      <c r="H7" s="1" t="n"/>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ht="24" customHeight="1">
      <c r="A8" s="33" t="inlineStr">
        <is>
          <t>Year-1 cumulative profit</t>
        </is>
      </c>
      <c r="B8" s="38">
        <f>'Revenue Forecast'!$H$15</f>
        <v/>
      </c>
      <c r="C8" s="48" t="inlineStr">
        <is>
          <t>Where your cash position stands after 12 months.</t>
        </is>
      </c>
      <c r="D8" s="1" t="n"/>
      <c r="E8" s="1" t="n"/>
      <c r="F8" s="1" t="n"/>
      <c r="G8" s="1" t="n"/>
      <c r="H8" s="1" t="n"/>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ht="24" customHeight="1">
      <c r="A9" s="33" t="inlineStr">
        <is>
          <t>Break-even revenue / month</t>
        </is>
      </c>
      <c r="B9" s="38">
        <f>B5*(Assumptions!$B$3)</f>
        <v/>
      </c>
      <c r="C9" s="48" t="inlineStr">
        <is>
          <t>Monthly sales needed to cover all costs.</t>
        </is>
      </c>
      <c r="D9" s="1" t="n"/>
      <c r="E9" s="1" t="n"/>
      <c r="F9" s="1" t="n"/>
      <c r="G9" s="1" t="n"/>
      <c r="H9" s="1" t="n"/>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ht="24" customHeight="1">
      <c r="A10" s="33" t="inlineStr">
        <is>
          <t>Month-12 cushion (seat-hours above break-even)</t>
        </is>
      </c>
      <c r="B10" s="44">
        <f>'Revenue Forecast'!$C$15-B5</f>
        <v/>
      </c>
      <c r="C10" s="48" t="inlineStr">
        <is>
          <t>How far the forecast clears the break-even line by month 12.</t>
        </is>
      </c>
      <c r="D10" s="1" t="n"/>
      <c r="E10" s="1" t="n"/>
      <c r="F10" s="1" t="n"/>
      <c r="G10" s="1" t="n"/>
      <c r="H10" s="1" t="n"/>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c r="A11" s="1" t="n"/>
      <c r="B11" s="1" t="n"/>
      <c r="C11" s="1" t="n"/>
      <c r="D11" s="1" t="n"/>
      <c r="E11" s="1" t="n"/>
      <c r="F11" s="1" t="n"/>
      <c r="G11" s="1" t="n"/>
      <c r="H11" s="1" t="n"/>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c r="A12" s="1" t="n"/>
      <c r="B12" s="1" t="n"/>
      <c r="C12" s="1" t="n"/>
      <c r="D12" s="1" t="n"/>
      <c r="E12" s="1" t="n"/>
      <c r="F12" s="1" t="n"/>
      <c r="G12" s="1" t="n"/>
      <c r="H12" s="1" t="n"/>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c r="A13" s="1" t="n"/>
      <c r="B13" s="1" t="n"/>
      <c r="C13" s="1" t="n"/>
      <c r="D13" s="1" t="n"/>
      <c r="E13" s="1" t="n"/>
      <c r="F13" s="1" t="n"/>
      <c r="G13" s="1" t="n"/>
      <c r="H13" s="1" t="n"/>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c r="A14" s="1" t="n"/>
      <c r="B14" s="1" t="n"/>
      <c r="C14" s="1" t="n"/>
      <c r="D14" s="1" t="n"/>
      <c r="E14" s="1" t="n"/>
      <c r="F14" s="1" t="n"/>
      <c r="G14" s="1" t="n"/>
      <c r="H14" s="1" t="n"/>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c r="A15" s="1" t="n"/>
      <c r="B15" s="1" t="n"/>
      <c r="C15" s="1" t="n"/>
      <c r="D15" s="1" t="n"/>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1" t="n"/>
      <c r="B16" s="1" t="n"/>
      <c r="C16" s="1" t="n"/>
      <c r="D16" s="1" t="n"/>
      <c r="E16" s="1" t="n"/>
      <c r="F16" s="1" t="n"/>
      <c r="G16" s="1" t="n"/>
      <c r="H16" s="1" t="n"/>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c r="A17" s="1" t="n"/>
      <c r="B17" s="1" t="n"/>
      <c r="C17" s="1" t="n"/>
      <c r="D17" s="1" t="n"/>
      <c r="E17" s="1" t="n"/>
      <c r="F17" s="1" t="n"/>
      <c r="G17" s="1" t="n"/>
      <c r="H17" s="1" t="n"/>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1" t="n"/>
      <c r="B18" s="1" t="n"/>
      <c r="C18" s="1" t="n"/>
      <c r="D18" s="1" t="n"/>
      <c r="E18" s="1" t="n"/>
      <c r="F18" s="1" t="n"/>
      <c r="G18" s="1" t="n"/>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2">
    <mergeCell ref="A1:C1"/>
    <mergeCell ref="A2:C2"/>
  </mergeCells>
  <pageMargins left="0.75" right="0.75" top="1" bottom="1" header="0.5" footer="0.5"/>
  <pageSetup orientation="landscape" fitToHeight="0" fitToWidth="1"/>
  <drawing xmlns:r="http://schemas.openxmlformats.org/officeDocument/2006/relationships" r:id="rId1"/>
</worksheet>
</file>

<file path=xl/worksheets/sheet9.xml><?xml version="1.0" encoding="utf-8"?>
<worksheet xmlns="http://schemas.openxmlformats.org/spreadsheetml/2006/main">
  <sheetPr>
    <tabColor rgb="003A4350"/>
    <outlinePr summaryBelow="1" summaryRight="1"/>
    <pageSetUpPr fitToPage="1"/>
  </sheetPr>
  <dimension ref="A1:AL110"/>
  <sheetViews>
    <sheetView showGridLines="0" tabSelected="0" workbookViewId="0">
      <selection activeCell="A1" sqref="A1"/>
    </sheetView>
  </sheetViews>
  <sheetFormatPr baseColWidth="8" defaultRowHeight="15"/>
  <cols>
    <col width="2.4" customWidth="1" min="1" max="1"/>
    <col width="26" customWidth="1" min="2" max="2"/>
    <col width="40" customWidth="1" min="3" max="3"/>
    <col width="40" customWidth="1" min="4" max="4"/>
    <col width="2.4" customWidth="1" min="5" max="5"/>
  </cols>
  <sheetData>
    <row r="1" ht="16" customHeight="1">
      <c r="A1" s="1" t="n"/>
      <c r="B1" s="49" t="inlineStr">
        <is>
          <t>TRUENOR · DEEP DIVE</t>
        </is>
      </c>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row>
    <row r="2" ht="26" customHeight="1">
      <c r="A2" s="1" t="n"/>
      <c r="B2" s="50" t="inlineStr">
        <is>
          <t>Market Reality</t>
        </is>
      </c>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c r="AH2" s="1" t="n"/>
      <c r="AI2" s="1" t="n"/>
      <c r="AJ2" s="1" t="n"/>
      <c r="AK2" s="1" t="n"/>
      <c r="AL2" s="1" t="n"/>
    </row>
    <row r="3" ht="18" customHeight="1">
      <c r="A3" s="1" t="n"/>
      <c r="B3" s="32" t="inlineStr">
        <is>
          <t>Who you're up against, what others charge, the demand, and the live research behind it.</t>
        </is>
      </c>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c r="AH3" s="1" t="n"/>
      <c r="AI3" s="1" t="n"/>
      <c r="AJ3" s="1" t="n"/>
      <c r="AK3" s="1" t="n"/>
      <c r="AL3" s="1" t="n"/>
    </row>
    <row r="4" ht="22" customHeight="1">
      <c r="A4" s="1" t="n"/>
      <c r="B4" s="51" t="inlineStr">
        <is>
          <t>Competitor pricing — what others actually charge (live web research)</t>
        </is>
      </c>
      <c r="E4" s="1" t="n"/>
      <c r="F4" s="1" t="n"/>
      <c r="G4" s="1" t="n"/>
      <c r="H4" s="1" t="n"/>
      <c r="I4" s="1" t="n"/>
      <c r="J4" s="1" t="n"/>
      <c r="K4" s="1" t="n"/>
      <c r="L4" s="1" t="n"/>
      <c r="M4" s="1" t="n"/>
      <c r="N4" s="1" t="n"/>
      <c r="O4" s="1" t="n"/>
      <c r="P4" s="1" t="n"/>
      <c r="Q4" s="1" t="n"/>
      <c r="R4" s="1" t="n"/>
      <c r="S4" s="1" t="n"/>
      <c r="T4" s="1" t="n"/>
      <c r="U4" s="1" t="n"/>
      <c r="V4" s="1" t="n"/>
      <c r="W4" s="1" t="n"/>
      <c r="X4" s="1" t="n"/>
      <c r="Y4" s="1" t="n"/>
      <c r="Z4" s="1" t="n"/>
      <c r="AA4" s="1" t="n"/>
      <c r="AB4" s="1" t="n"/>
      <c r="AC4" s="1" t="n"/>
      <c r="AD4" s="1" t="n"/>
      <c r="AE4" s="1" t="n"/>
      <c r="AF4" s="1" t="n"/>
      <c r="AG4" s="1" t="n"/>
      <c r="AH4" s="1" t="n"/>
      <c r="AI4" s="1" t="n"/>
      <c r="AJ4" s="1" t="n"/>
      <c r="AK4" s="1" t="n"/>
      <c r="AL4" s="1" t="n"/>
    </row>
    <row r="5" ht="20" customHeight="1">
      <c r="A5" s="1" t="n"/>
      <c r="B5" s="40" t="inlineStr">
        <is>
          <t>Competitor</t>
        </is>
      </c>
      <c r="C5" s="40" t="inlineStr">
        <is>
          <t>Price</t>
        </is>
      </c>
      <c r="D5" s="40" t="inlineStr">
        <is>
          <t>Source / notes</t>
        </is>
      </c>
      <c r="E5" s="1" t="n"/>
      <c r="F5" s="1" t="n"/>
      <c r="G5" s="1" t="n"/>
      <c r="H5" s="1" t="n"/>
      <c r="I5" s="1" t="n"/>
      <c r="J5" s="1" t="n"/>
      <c r="K5" s="1" t="n"/>
      <c r="L5" s="1" t="n"/>
      <c r="M5" s="1" t="n"/>
      <c r="N5" s="1" t="n"/>
      <c r="O5" s="1" t="n"/>
      <c r="P5" s="1" t="n"/>
      <c r="Q5" s="1" t="n"/>
      <c r="R5" s="1" t="n"/>
      <c r="S5" s="1" t="n"/>
      <c r="T5" s="1" t="n"/>
      <c r="U5" s="1" t="n"/>
      <c r="V5" s="1" t="n"/>
      <c r="W5" s="1" t="n"/>
      <c r="X5" s="1" t="n"/>
      <c r="Y5" s="1" t="n"/>
      <c r="Z5" s="1" t="n"/>
      <c r="AA5" s="1" t="n"/>
      <c r="AB5" s="1" t="n"/>
      <c r="AC5" s="1" t="n"/>
      <c r="AD5" s="1" t="n"/>
      <c r="AE5" s="1" t="n"/>
      <c r="AF5" s="1" t="n"/>
      <c r="AG5" s="1" t="n"/>
      <c r="AH5" s="1" t="n"/>
      <c r="AI5" s="1" t="n"/>
      <c r="AJ5" s="1" t="n"/>
      <c r="AK5" s="1" t="n"/>
      <c r="AL5" s="1" t="n"/>
    </row>
    <row r="6" ht="89.5" customHeight="1">
      <c r="A6" s="1" t="n"/>
      <c r="B6" s="52" t="inlineStr">
        <is>
          <t>Edge Gamers Lounge &amp; Esports Center</t>
        </is>
      </c>
      <c r="C6" s="53" t="inlineStr">
        <is>
          <t>$7/hour</t>
        </is>
      </c>
      <c r="D6" s="54" t="inlineStr">
        <is>
          <t>PC rental on premium rigs; hours never expire, weekday day-pass $15, Saturday $25. — Pricing | Edge Gamers Lounge &amp; Esports Center (edgegamerslounge.com)</t>
        </is>
      </c>
      <c r="E6" s="1" t="n"/>
      <c r="F6" s="1" t="n"/>
      <c r="G6" s="1" t="n"/>
      <c r="H6" s="1" t="n"/>
      <c r="I6" s="1" t="n"/>
      <c r="J6" s="1" t="n"/>
      <c r="K6" s="1" t="n"/>
      <c r="L6" s="1" t="n"/>
      <c r="M6" s="1" t="n"/>
      <c r="N6" s="1" t="n"/>
      <c r="O6" s="1" t="n"/>
      <c r="P6" s="1" t="n"/>
      <c r="Q6" s="1" t="n"/>
      <c r="R6" s="1" t="n"/>
      <c r="S6" s="1" t="n"/>
      <c r="T6" s="1" t="n"/>
      <c r="U6" s="1" t="n"/>
      <c r="V6" s="1" t="n"/>
      <c r="W6" s="1" t="n"/>
      <c r="X6" s="1" t="n"/>
      <c r="Y6" s="1" t="n"/>
      <c r="Z6" s="1" t="n"/>
      <c r="AA6" s="1" t="n"/>
      <c r="AB6" s="1" t="n"/>
      <c r="AC6" s="1" t="n"/>
      <c r="AD6" s="1" t="n"/>
      <c r="AE6" s="1" t="n"/>
      <c r="AF6" s="1" t="n"/>
      <c r="AG6" s="1" t="n"/>
      <c r="AH6" s="1" t="n"/>
      <c r="AI6" s="1" t="n"/>
      <c r="AJ6" s="1" t="n"/>
      <c r="AK6" s="1" t="n"/>
      <c r="AL6" s="1" t="n"/>
    </row>
    <row r="7" ht="74" customHeight="1">
      <c r="A7" s="1" t="n"/>
      <c r="B7" s="52" t="inlineStr">
        <is>
          <t>404 Gaming Lounge</t>
        </is>
      </c>
      <c r="C7" s="53" t="inlineStr">
        <is>
          <t>$8/hour regular, $6/hour student (1 hour); $5/hour at 10-hour bundle</t>
        </is>
      </c>
      <c r="D7" s="54" t="inlineStr">
        <is>
          <t>NVIDIA RTX 5070, Intel i9/i7, 32GB RAM; tiered volume discounts and student pricing. — Pricing - 404 Gaming Lounge (404gaminglounge.com)</t>
        </is>
      </c>
      <c r="E7" s="1" t="n"/>
      <c r="F7" s="1" t="n"/>
      <c r="G7" s="1" t="n"/>
      <c r="H7" s="1" t="n"/>
      <c r="I7" s="1" t="n"/>
      <c r="J7" s="1" t="n"/>
      <c r="K7" s="1" t="n"/>
      <c r="L7" s="1" t="n"/>
      <c r="M7" s="1" t="n"/>
      <c r="N7" s="1" t="n"/>
      <c r="O7" s="1" t="n"/>
      <c r="P7" s="1" t="n"/>
      <c r="Q7" s="1" t="n"/>
      <c r="R7" s="1" t="n"/>
      <c r="S7" s="1" t="n"/>
      <c r="T7" s="1" t="n"/>
      <c r="U7" s="1" t="n"/>
      <c r="V7" s="1" t="n"/>
      <c r="W7" s="1" t="n"/>
      <c r="X7" s="1" t="n"/>
      <c r="Y7" s="1" t="n"/>
      <c r="Z7" s="1" t="n"/>
      <c r="AA7" s="1" t="n"/>
      <c r="AB7" s="1" t="n"/>
      <c r="AC7" s="1" t="n"/>
      <c r="AD7" s="1" t="n"/>
      <c r="AE7" s="1" t="n"/>
      <c r="AF7" s="1" t="n"/>
      <c r="AG7" s="1" t="n"/>
      <c r="AH7" s="1" t="n"/>
      <c r="AI7" s="1" t="n"/>
      <c r="AJ7" s="1" t="n"/>
      <c r="AK7" s="1" t="n"/>
      <c r="AL7" s="1" t="n"/>
    </row>
    <row r="8" ht="89.5" customHeight="1">
      <c r="A8" s="1" t="n"/>
      <c r="B8" s="52" t="inlineStr">
        <is>
          <t>Generic Gaming Lounge Range</t>
        </is>
      </c>
      <c r="C8" s="53" t="inlineStr">
        <is>
          <t>$4–$12/hour weekday vs. peak; $20–$35 day pass</t>
        </is>
      </c>
      <c r="D8" s="54" t="inlineStr">
        <is>
          <t>Broad market range; pricing varies by gear quality, location and event timing. — Gaming Lounge Prices 2025: Hourly, Day Pass &amp; Parties (freegaminglounge.com)</t>
        </is>
      </c>
      <c r="E8" s="1" t="n"/>
      <c r="F8" s="1" t="n"/>
      <c r="G8" s="1" t="n"/>
      <c r="H8" s="1" t="n"/>
      <c r="I8" s="1" t="n"/>
      <c r="J8" s="1" t="n"/>
      <c r="K8" s="1" t="n"/>
      <c r="L8" s="1" t="n"/>
      <c r="M8" s="1" t="n"/>
      <c r="N8" s="1" t="n"/>
      <c r="O8" s="1" t="n"/>
      <c r="P8" s="1" t="n"/>
      <c r="Q8" s="1" t="n"/>
      <c r="R8" s="1" t="n"/>
      <c r="S8" s="1" t="n"/>
      <c r="T8" s="1" t="n"/>
      <c r="U8" s="1" t="n"/>
      <c r="V8" s="1" t="n"/>
      <c r="W8" s="1" t="n"/>
      <c r="X8" s="1" t="n"/>
      <c r="Y8" s="1" t="n"/>
      <c r="Z8" s="1" t="n"/>
      <c r="AA8" s="1" t="n"/>
      <c r="AB8" s="1" t="n"/>
      <c r="AC8" s="1" t="n"/>
      <c r="AD8" s="1" t="n"/>
      <c r="AE8" s="1" t="n"/>
      <c r="AF8" s="1" t="n"/>
      <c r="AG8" s="1" t="n"/>
      <c r="AH8" s="1" t="n"/>
      <c r="AI8" s="1" t="n"/>
      <c r="AJ8" s="1" t="n"/>
      <c r="AK8" s="1" t="n"/>
      <c r="AL8" s="1" t="n"/>
    </row>
    <row r="9" ht="24" customHeight="1">
      <c r="A9" s="1" t="n"/>
      <c r="B9" s="55" t="inlineStr">
        <is>
          <t>Your modelled price (where you sit): €6 / occupied seat-hour (blended)</t>
        </is>
      </c>
      <c r="C9" s="56" t="n"/>
      <c r="D9" s="57" t="n"/>
      <c r="E9" s="1" t="n"/>
      <c r="F9" s="1" t="n"/>
      <c r="G9" s="1" t="n"/>
      <c r="H9" s="1" t="n"/>
      <c r="I9" s="1" t="n"/>
      <c r="J9" s="1" t="n"/>
      <c r="K9" s="1" t="n"/>
      <c r="L9" s="1" t="n"/>
      <c r="M9" s="1" t="n"/>
      <c r="N9" s="1" t="n"/>
      <c r="O9" s="1" t="n"/>
      <c r="P9" s="1" t="n"/>
      <c r="Q9" s="1" t="n"/>
      <c r="R9" s="1" t="n"/>
      <c r="S9" s="1" t="n"/>
      <c r="T9" s="1" t="n"/>
      <c r="U9" s="1" t="n"/>
      <c r="V9" s="1" t="n"/>
      <c r="W9" s="1" t="n"/>
      <c r="X9" s="1" t="n"/>
      <c r="Y9" s="1" t="n"/>
      <c r="Z9" s="1" t="n"/>
      <c r="AA9" s="1" t="n"/>
      <c r="AB9" s="1" t="n"/>
      <c r="AC9" s="1" t="n"/>
      <c r="AD9" s="1" t="n"/>
      <c r="AE9" s="1" t="n"/>
      <c r="AF9" s="1" t="n"/>
      <c r="AG9" s="1" t="n"/>
      <c r="AH9" s="1" t="n"/>
      <c r="AI9" s="1" t="n"/>
      <c r="AJ9" s="1" t="n"/>
      <c r="AK9" s="1" t="n"/>
      <c r="AL9" s="1" t="n"/>
    </row>
    <row r="10">
      <c r="A10" s="1" t="n"/>
      <c r="B10" s="1" t="n"/>
      <c r="C10" s="1" t="n"/>
      <c r="D10" s="1" t="n"/>
      <c r="E10" s="1" t="n"/>
      <c r="F10" s="1" t="n"/>
      <c r="G10" s="1" t="n"/>
      <c r="H10" s="1" t="n"/>
      <c r="I10" s="1" t="n"/>
      <c r="J10" s="1" t="n"/>
      <c r="K10" s="1" t="n"/>
      <c r="L10" s="1" t="n"/>
      <c r="M10" s="1" t="n"/>
      <c r="N10" s="1" t="n"/>
      <c r="O10" s="1" t="n"/>
      <c r="P10" s="1" t="n"/>
      <c r="Q10" s="1" t="n"/>
      <c r="R10" s="1" t="n"/>
      <c r="S10" s="1" t="n"/>
      <c r="T10" s="1" t="n"/>
      <c r="U10" s="1" t="n"/>
      <c r="V10" s="1" t="n"/>
      <c r="W10" s="1" t="n"/>
      <c r="X10" s="1" t="n"/>
      <c r="Y10" s="1" t="n"/>
      <c r="Z10" s="1" t="n"/>
      <c r="AA10" s="1" t="n"/>
      <c r="AB10" s="1" t="n"/>
      <c r="AC10" s="1" t="n"/>
      <c r="AD10" s="1" t="n"/>
      <c r="AE10" s="1" t="n"/>
      <c r="AF10" s="1" t="n"/>
      <c r="AG10" s="1" t="n"/>
      <c r="AH10" s="1" t="n"/>
      <c r="AI10" s="1" t="n"/>
      <c r="AJ10" s="1" t="n"/>
      <c r="AK10" s="1" t="n"/>
      <c r="AL10" s="1" t="n"/>
    </row>
    <row r="11" ht="22" customHeight="1">
      <c r="A11" s="1" t="n"/>
      <c r="B11" s="51" t="inlineStr">
        <is>
          <t>Competitive landscape</t>
        </is>
      </c>
      <c r="E11" s="1" t="n"/>
      <c r="F11" s="1" t="n"/>
      <c r="G11" s="1" t="n"/>
      <c r="H11" s="1" t="n"/>
      <c r="I11" s="1" t="n"/>
      <c r="J11" s="1" t="n"/>
      <c r="K11" s="1" t="n"/>
      <c r="L11" s="1" t="n"/>
      <c r="M11" s="1" t="n"/>
      <c r="N11" s="1" t="n"/>
      <c r="O11" s="1" t="n"/>
      <c r="P11" s="1" t="n"/>
      <c r="Q11" s="1" t="n"/>
      <c r="R11" s="1" t="n"/>
      <c r="S11" s="1" t="n"/>
      <c r="T11" s="1" t="n"/>
      <c r="U11" s="1" t="n"/>
      <c r="V11" s="1" t="n"/>
      <c r="W11" s="1" t="n"/>
      <c r="X11" s="1" t="n"/>
      <c r="Y11" s="1" t="n"/>
      <c r="Z11" s="1" t="n"/>
      <c r="AA11" s="1" t="n"/>
      <c r="AB11" s="1" t="n"/>
      <c r="AC11" s="1" t="n"/>
      <c r="AD11" s="1" t="n"/>
      <c r="AE11" s="1" t="n"/>
      <c r="AF11" s="1" t="n"/>
      <c r="AG11" s="1" t="n"/>
      <c r="AH11" s="1" t="n"/>
      <c r="AI11" s="1" t="n"/>
      <c r="AJ11" s="1" t="n"/>
      <c r="AK11" s="1" t="n"/>
      <c r="AL11" s="1" t="n"/>
    </row>
    <row r="12" ht="20" customHeight="1">
      <c r="A12" s="1" t="n"/>
      <c r="B12" s="40" t="inlineStr">
        <is>
          <t>Archetype</t>
        </is>
      </c>
      <c r="C12" s="40" t="inlineStr">
        <is>
          <t>Strength</t>
        </is>
      </c>
      <c r="D12" s="40" t="inlineStr">
        <is>
          <t>Weakness</t>
        </is>
      </c>
      <c r="E12" s="1" t="n"/>
      <c r="F12" s="1" t="n"/>
      <c r="G12" s="1" t="n"/>
      <c r="H12" s="1" t="n"/>
      <c r="I12" s="1" t="n"/>
      <c r="J12" s="1" t="n"/>
      <c r="K12" s="1" t="n"/>
      <c r="L12" s="1" t="n"/>
      <c r="M12" s="1" t="n"/>
      <c r="N12" s="1" t="n"/>
      <c r="O12" s="1" t="n"/>
      <c r="P12" s="1" t="n"/>
      <c r="Q12" s="1" t="n"/>
      <c r="R12" s="1" t="n"/>
      <c r="S12" s="1" t="n"/>
      <c r="T12" s="1" t="n"/>
      <c r="U12" s="1" t="n"/>
      <c r="V12" s="1" t="n"/>
      <c r="W12" s="1" t="n"/>
      <c r="X12" s="1" t="n"/>
      <c r="Y12" s="1" t="n"/>
      <c r="Z12" s="1" t="n"/>
      <c r="AA12" s="1" t="n"/>
      <c r="AB12" s="1" t="n"/>
      <c r="AC12" s="1" t="n"/>
      <c r="AD12" s="1" t="n"/>
      <c r="AE12" s="1" t="n"/>
      <c r="AF12" s="1" t="n"/>
      <c r="AG12" s="1" t="n"/>
      <c r="AH12" s="1" t="n"/>
      <c r="AI12" s="1" t="n"/>
      <c r="AJ12" s="1" t="n"/>
      <c r="AK12" s="1" t="n"/>
      <c r="AL12" s="1" t="n"/>
    </row>
    <row r="13" ht="120.5" customHeight="1">
      <c r="A13" s="1" t="n"/>
      <c r="B13" s="52" t="inlineStr">
        <is>
          <t>Legacy Internet Café</t>
        </is>
      </c>
      <c r="C13" s="54" t="inlineStr">
        <is>
          <t>Entrenched foot traffic and rock-bottom hourly rates (often €2–4/hour) that attract price-sensitive casual users and older equipment amortised years ago.</t>
        </is>
      </c>
      <c r="D13" s="54" t="inlineStr">
        <is>
          <t>Outdated hardware (1080p 60 Hz panels, mid-tier GPUs from 2018),零 community programming, and a reputation as a place for browser games rather than competitive esports — cannot credibly host tournaments or attract serious players.</t>
        </is>
      </c>
      <c r="E13" s="1" t="n"/>
      <c r="F13" s="1" t="n"/>
      <c r="G13" s="1" t="n"/>
      <c r="H13" s="1" t="n"/>
      <c r="I13" s="1" t="n"/>
      <c r="J13" s="1" t="n"/>
      <c r="K13" s="1" t="n"/>
      <c r="L13" s="1" t="n"/>
      <c r="M13" s="1" t="n"/>
      <c r="N13" s="1" t="n"/>
      <c r="O13" s="1" t="n"/>
      <c r="P13" s="1" t="n"/>
      <c r="Q13" s="1" t="n"/>
      <c r="R13" s="1" t="n"/>
      <c r="S13" s="1" t="n"/>
      <c r="T13" s="1" t="n"/>
      <c r="U13" s="1" t="n"/>
      <c r="V13" s="1" t="n"/>
      <c r="W13" s="1" t="n"/>
      <c r="X13" s="1" t="n"/>
      <c r="Y13" s="1" t="n"/>
      <c r="Z13" s="1" t="n"/>
      <c r="AA13" s="1" t="n"/>
      <c r="AB13" s="1" t="n"/>
      <c r="AC13" s="1" t="n"/>
      <c r="AD13" s="1" t="n"/>
      <c r="AE13" s="1" t="n"/>
      <c r="AF13" s="1" t="n"/>
      <c r="AG13" s="1" t="n"/>
      <c r="AH13" s="1" t="n"/>
      <c r="AI13" s="1" t="n"/>
      <c r="AJ13" s="1" t="n"/>
      <c r="AK13" s="1" t="n"/>
      <c r="AL13" s="1" t="n"/>
    </row>
    <row r="14" ht="120.5" customHeight="1">
      <c r="A14" s="1" t="n"/>
      <c r="B14" s="52" t="inlineStr">
        <is>
          <t>Arcade / Entertainment Chain</t>
        </is>
      </c>
      <c r="C14" s="54" t="inlineStr">
        <is>
          <t>Brand recognition, deep capital for prime real-estate and diversified revenue (arcade cabinets, VR bays, bar/food service) that smooths occupancy volatility and attracts families and casual groups.</t>
        </is>
      </c>
      <c r="D14" s="54" t="inlineStr">
        <is>
          <t>Gaming stations are an ancillary offering rather than the core product, so hardware refresh cycles lag and staff lack fluency in competitive titles; chains optimise for throughput over community, alienating the hardcore cohort.</t>
        </is>
      </c>
      <c r="E14" s="1" t="n"/>
      <c r="F14" s="1" t="n"/>
      <c r="G14" s="1" t="n"/>
      <c r="H14" s="1" t="n"/>
      <c r="I14" s="1" t="n"/>
      <c r="J14" s="1" t="n"/>
      <c r="K14" s="1" t="n"/>
      <c r="L14" s="1" t="n"/>
      <c r="M14" s="1" t="n"/>
      <c r="N14" s="1" t="n"/>
      <c r="O14" s="1" t="n"/>
      <c r="P14" s="1" t="n"/>
      <c r="Q14" s="1" t="n"/>
      <c r="R14" s="1" t="n"/>
      <c r="S14" s="1" t="n"/>
      <c r="T14" s="1" t="n"/>
      <c r="U14" s="1" t="n"/>
      <c r="V14" s="1" t="n"/>
      <c r="W14" s="1" t="n"/>
      <c r="X14" s="1" t="n"/>
      <c r="Y14" s="1" t="n"/>
      <c r="Z14" s="1" t="n"/>
      <c r="AA14" s="1" t="n"/>
      <c r="AB14" s="1" t="n"/>
      <c r="AC14" s="1" t="n"/>
      <c r="AD14" s="1" t="n"/>
      <c r="AE14" s="1" t="n"/>
      <c r="AF14" s="1" t="n"/>
      <c r="AG14" s="1" t="n"/>
      <c r="AH14" s="1" t="n"/>
      <c r="AI14" s="1" t="n"/>
      <c r="AJ14" s="1" t="n"/>
      <c r="AK14" s="1" t="n"/>
      <c r="AL14" s="1" t="n"/>
    </row>
    <row r="15" ht="120.5" customHeight="1">
      <c r="A15" s="1" t="n"/>
      <c r="B15" s="52" t="inlineStr">
        <is>
          <t>Home Setup + Discord</t>
        </is>
      </c>
      <c r="C15" s="54" t="inlineStr">
        <is>
          <t>Zero marginal cost, instant availability and the comfort of a personal rig; Discord provides voice, screen-share and persistent squads without leaving the house.</t>
        </is>
      </c>
      <c r="D15" s="54" t="inlineStr">
        <is>
          <t>Cannot deliver LAN-latency gameplay, tournament-grade peripherals or the social energy of a room full of players reacting in real time — experiences that matter intensely to competitive and social cohorts but are impossible to replicate remotely.</t>
        </is>
      </c>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c r="AA15" s="1" t="n"/>
      <c r="AB15" s="1" t="n"/>
      <c r="AC15" s="1" t="n"/>
      <c r="AD15" s="1" t="n"/>
      <c r="AE15" s="1" t="n"/>
      <c r="AF15" s="1" t="n"/>
      <c r="AG15" s="1" t="n"/>
      <c r="AH15" s="1" t="n"/>
      <c r="AI15" s="1" t="n"/>
      <c r="AJ15" s="1" t="n"/>
      <c r="AK15" s="1" t="n"/>
      <c r="AL15" s="1" t="n"/>
    </row>
    <row r="16">
      <c r="A16" s="1" t="n"/>
      <c r="B16" s="1" t="n"/>
      <c r="C16" s="1" t="n"/>
      <c r="D16" s="1" t="n"/>
      <c r="E16" s="1" t="n"/>
      <c r="F16" s="1" t="n"/>
      <c r="G16" s="1" t="n"/>
      <c r="H16" s="1" t="n"/>
      <c r="I16" s="1" t="n"/>
      <c r="J16" s="1" t="n"/>
      <c r="K16" s="1" t="n"/>
      <c r="L16" s="1" t="n"/>
      <c r="M16" s="1" t="n"/>
      <c r="N16" s="1" t="n"/>
      <c r="O16" s="1" t="n"/>
      <c r="P16" s="1" t="n"/>
      <c r="Q16" s="1" t="n"/>
      <c r="R16" s="1" t="n"/>
      <c r="S16" s="1" t="n"/>
      <c r="T16" s="1" t="n"/>
      <c r="U16" s="1" t="n"/>
      <c r="V16" s="1" t="n"/>
      <c r="W16" s="1" t="n"/>
      <c r="X16" s="1" t="n"/>
      <c r="Y16" s="1" t="n"/>
      <c r="Z16" s="1" t="n"/>
      <c r="AA16" s="1" t="n"/>
      <c r="AB16" s="1" t="n"/>
      <c r="AC16" s="1" t="n"/>
      <c r="AD16" s="1" t="n"/>
      <c r="AE16" s="1" t="n"/>
      <c r="AF16" s="1" t="n"/>
      <c r="AG16" s="1" t="n"/>
      <c r="AH16" s="1" t="n"/>
      <c r="AI16" s="1" t="n"/>
      <c r="AJ16" s="1" t="n"/>
      <c r="AK16" s="1" t="n"/>
      <c r="AL16" s="1" t="n"/>
    </row>
    <row r="17" ht="74" customHeight="1">
      <c r="A17" s="1" t="n"/>
      <c r="B17" s="58" t="inlineStr">
        <is>
          <t>The gap to own</t>
        </is>
      </c>
      <c r="C17" s="59" t="inlineStr">
        <is>
          <t>Premium, community-first LAN venue that treats esports as the headline act rather than a side attraction — high-refresh hardware maintained on a strict cycle, weekly tournaments with leaderboards, and a founder who knows the local scene by name rather than by revenue per square metre.</t>
        </is>
      </c>
      <c r="E17" s="1" t="n"/>
      <c r="F17" s="1" t="n"/>
      <c r="G17" s="1" t="n"/>
      <c r="H17" s="1" t="n"/>
      <c r="I17" s="1" t="n"/>
      <c r="J17" s="1" t="n"/>
      <c r="K17" s="1" t="n"/>
      <c r="L17" s="1" t="n"/>
      <c r="M17" s="1" t="n"/>
      <c r="N17" s="1" t="n"/>
      <c r="O17" s="1" t="n"/>
      <c r="P17" s="1" t="n"/>
      <c r="Q17" s="1" t="n"/>
      <c r="R17" s="1" t="n"/>
      <c r="S17" s="1" t="n"/>
      <c r="T17" s="1" t="n"/>
      <c r="U17" s="1" t="n"/>
      <c r="V17" s="1" t="n"/>
      <c r="W17" s="1" t="n"/>
      <c r="X17" s="1" t="n"/>
      <c r="Y17" s="1" t="n"/>
      <c r="Z17" s="1" t="n"/>
      <c r="AA17" s="1" t="n"/>
      <c r="AB17" s="1" t="n"/>
      <c r="AC17" s="1" t="n"/>
      <c r="AD17" s="1" t="n"/>
      <c r="AE17" s="1" t="n"/>
      <c r="AF17" s="1" t="n"/>
      <c r="AG17" s="1" t="n"/>
      <c r="AH17" s="1" t="n"/>
      <c r="AI17" s="1" t="n"/>
      <c r="AJ17" s="1" t="n"/>
      <c r="AK17" s="1" t="n"/>
      <c r="AL17" s="1" t="n"/>
    </row>
    <row r="18">
      <c r="A18" s="1" t="n"/>
      <c r="B18" s="1" t="n"/>
      <c r="C18" s="1" t="n"/>
      <c r="D18" s="1" t="n"/>
      <c r="E18" s="1" t="n"/>
      <c r="F18" s="1" t="n"/>
      <c r="G18" s="1" t="n"/>
      <c r="H18" s="1" t="n"/>
      <c r="I18" s="1" t="n"/>
      <c r="J18" s="1" t="n"/>
      <c r="K18" s="1" t="n"/>
      <c r="L18" s="1" t="n"/>
      <c r="M18" s="1" t="n"/>
      <c r="N18" s="1" t="n"/>
      <c r="O18" s="1" t="n"/>
      <c r="P18" s="1" t="n"/>
      <c r="Q18" s="1" t="n"/>
      <c r="R18" s="1" t="n"/>
      <c r="S18" s="1" t="n"/>
      <c r="T18" s="1" t="n"/>
      <c r="U18" s="1" t="n"/>
      <c r="V18" s="1" t="n"/>
      <c r="W18" s="1" t="n"/>
      <c r="X18" s="1" t="n"/>
      <c r="Y18" s="1" t="n"/>
      <c r="Z18" s="1" t="n"/>
      <c r="AA18" s="1" t="n"/>
      <c r="AB18" s="1" t="n"/>
      <c r="AC18" s="1" t="n"/>
      <c r="AD18" s="1" t="n"/>
      <c r="AE18" s="1" t="n"/>
      <c r="AF18" s="1" t="n"/>
      <c r="AG18" s="1" t="n"/>
      <c r="AH18" s="1" t="n"/>
      <c r="AI18" s="1" t="n"/>
      <c r="AJ18" s="1" t="n"/>
      <c r="AK18" s="1" t="n"/>
      <c r="AL18" s="1" t="n"/>
    </row>
    <row r="19" ht="22" customHeight="1">
      <c r="A19" s="1" t="n"/>
      <c r="B19" s="51" t="inlineStr">
        <is>
          <t>Demand signals</t>
        </is>
      </c>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c r="AA19" s="1" t="n"/>
      <c r="AB19" s="1" t="n"/>
      <c r="AC19" s="1" t="n"/>
      <c r="AD19" s="1" t="n"/>
      <c r="AE19" s="1" t="n"/>
      <c r="AF19" s="1" t="n"/>
      <c r="AG19" s="1" t="n"/>
      <c r="AH19" s="1" t="n"/>
      <c r="AI19" s="1" t="n"/>
      <c r="AJ19" s="1" t="n"/>
      <c r="AK19" s="1" t="n"/>
      <c r="AL19" s="1" t="n"/>
    </row>
    <row r="20" ht="120.5" customHeight="1">
      <c r="A20" s="1" t="n"/>
      <c r="B20" s="60" t="inlineStr">
        <is>
          <t>Demand</t>
        </is>
      </c>
      <c r="C20" s="59" t="inlineStr">
        <is>
          <t>Independent gaming cafés report building "loyal member and premium LAN-tournament booking books" by differentiating on hardware quality and community programming rather than competing on price with chains (How Independent Esports Lounges and Gaming Cafés Build Loyal Member and Premium LAN-Tournament Booking Books Without Round1 USA and GameWorks Chain Competition in 2026 — Monolit Blog), signalling that premium positioning works when execution is tight.</t>
        </is>
      </c>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c r="AA20" s="1" t="n"/>
      <c r="AB20" s="1" t="n"/>
      <c r="AC20" s="1" t="n"/>
      <c r="AD20" s="1" t="n"/>
      <c r="AE20" s="1" t="n"/>
      <c r="AF20" s="1" t="n"/>
      <c r="AG20" s="1" t="n"/>
      <c r="AH20" s="1" t="n"/>
      <c r="AI20" s="1" t="n"/>
      <c r="AJ20" s="1" t="n"/>
      <c r="AK20" s="1" t="n"/>
      <c r="AL20" s="1" t="n"/>
    </row>
    <row r="21" ht="89.5" customHeight="1">
      <c r="A21" s="1" t="n"/>
      <c r="B21" s="60" t="inlineStr">
        <is>
          <t>Growth</t>
        </is>
      </c>
      <c r="C21" s="59" t="inlineStr">
        <is>
          <t>Gaming cafés are described as "having a serious moment" and "not just surviving, but thriving" despite ubiquitous home setups, because physical venues offer social density and hardware access that Discord cannot replicate (Gaming Cafes: The Ultimate Guide to LAN Centers, Esports Lounges &amp; Community Hubs in 2026 - Classicgamingden).</t>
        </is>
      </c>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c r="AA21" s="1" t="n"/>
      <c r="AB21" s="1" t="n"/>
      <c r="AC21" s="1" t="n"/>
      <c r="AD21" s="1" t="n"/>
      <c r="AE21" s="1" t="n"/>
      <c r="AF21" s="1" t="n"/>
      <c r="AG21" s="1" t="n"/>
      <c r="AH21" s="1" t="n"/>
      <c r="AI21" s="1" t="n"/>
      <c r="AJ21" s="1" t="n"/>
      <c r="AK21" s="1" t="n"/>
      <c r="AL21" s="1" t="n"/>
    </row>
    <row r="22" ht="89.5" customHeight="1">
      <c r="A22" s="1" t="n"/>
      <c r="B22" s="60" t="inlineStr">
        <is>
          <t>Trend</t>
        </is>
      </c>
      <c r="C22" s="59" t="inlineStr">
        <is>
          <t>Venue operators focus on ROI by clustering near schools, gyms and community hubs — locations with high foot traffic and captive audiences (The Venue Dilemma: Maximizing ROI for Gaming Cafes Near Schools, Gyms, and Community Hubs | Cafe Synk Blog) — which aligns with a student-heavy customer base.</t>
        </is>
      </c>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c r="AA22" s="1" t="n"/>
      <c r="AB22" s="1" t="n"/>
      <c r="AC22" s="1" t="n"/>
      <c r="AD22" s="1" t="n"/>
      <c r="AE22" s="1" t="n"/>
      <c r="AF22" s="1" t="n"/>
      <c r="AG22" s="1" t="n"/>
      <c r="AH22" s="1" t="n"/>
      <c r="AI22" s="1" t="n"/>
      <c r="AJ22" s="1" t="n"/>
      <c r="AK22" s="1" t="n"/>
      <c r="AL22" s="1" t="n"/>
    </row>
    <row r="23" ht="58.5" customHeight="1">
      <c r="A23" s="1" t="n"/>
      <c r="B23" s="60" t="inlineStr">
        <is>
          <t>Assumptions</t>
        </is>
      </c>
      <c r="C23" s="59" t="inlineStr">
        <is>
          <t>Mid-sized city supply gap is assumed, not verified; actual local gamer density, average session length and willingness to pay €6/hour rest on the founder's feel for the community rather than hard pre-launch data.</t>
        </is>
      </c>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c r="AA23" s="1" t="n"/>
      <c r="AB23" s="1" t="n"/>
      <c r="AC23" s="1" t="n"/>
      <c r="AD23" s="1" t="n"/>
      <c r="AE23" s="1" t="n"/>
      <c r="AF23" s="1" t="n"/>
      <c r="AG23" s="1" t="n"/>
      <c r="AH23" s="1" t="n"/>
      <c r="AI23" s="1" t="n"/>
      <c r="AJ23" s="1" t="n"/>
      <c r="AK23" s="1" t="n"/>
      <c r="AL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c r="AA24" s="1" t="n"/>
      <c r="AB24" s="1" t="n"/>
      <c r="AC24" s="1" t="n"/>
      <c r="AD24" s="1" t="n"/>
      <c r="AE24" s="1" t="n"/>
      <c r="AF24" s="1" t="n"/>
      <c r="AG24" s="1" t="n"/>
      <c r="AH24" s="1" t="n"/>
      <c r="AI24" s="1" t="n"/>
      <c r="AJ24" s="1" t="n"/>
      <c r="AK24" s="1" t="n"/>
      <c r="AL24" s="1" t="n"/>
    </row>
    <row r="25" ht="22" customHeight="1">
      <c r="A25" s="1" t="n"/>
      <c r="B25" s="51" t="inlineStr">
        <is>
          <t>Sources used (live web research)</t>
        </is>
      </c>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c r="AA25" s="1" t="n"/>
      <c r="AB25" s="1" t="n"/>
      <c r="AC25" s="1" t="n"/>
      <c r="AD25" s="1" t="n"/>
      <c r="AE25" s="1" t="n"/>
      <c r="AF25" s="1" t="n"/>
      <c r="AG25" s="1" t="n"/>
      <c r="AH25" s="1" t="n"/>
      <c r="AI25" s="1" t="n"/>
      <c r="AJ25" s="1" t="n"/>
      <c r="AK25" s="1" t="n"/>
      <c r="AL25" s="1" t="n"/>
    </row>
    <row r="26" ht="18" customHeight="1">
      <c r="A26" s="1" t="n"/>
      <c r="B26" s="61" t="inlineStr">
        <is>
          <t>• Midlane Chicago | Premier Esports Bar &amp; Video Gaming Lounge  —  midlanechicago.com/</t>
        </is>
      </c>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c r="AA26" s="1" t="n"/>
      <c r="AB26" s="1" t="n"/>
      <c r="AC26" s="1" t="n"/>
      <c r="AD26" s="1" t="n"/>
      <c r="AE26" s="1" t="n"/>
      <c r="AF26" s="1" t="n"/>
      <c r="AG26" s="1" t="n"/>
      <c r="AH26" s="1" t="n"/>
      <c r="AI26" s="1" t="n"/>
      <c r="AJ26" s="1" t="n"/>
      <c r="AK26" s="1" t="n"/>
      <c r="AL26" s="1" t="n"/>
    </row>
    <row r="27" ht="18" customHeight="1">
      <c r="A27" s="1" t="n"/>
      <c r="B27" s="61" t="inlineStr">
        <is>
          <t>• Gamers Guild Hyderabad — Premium Gaming Cafe (Banjara Hills, Madhapur, Begumpet)  —  https://gamersguild.in/</t>
        </is>
      </c>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c r="AA27" s="1" t="n"/>
      <c r="AB27" s="1" t="n"/>
      <c r="AC27" s="1" t="n"/>
      <c r="AD27" s="1" t="n"/>
      <c r="AE27" s="1" t="n"/>
      <c r="AF27" s="1" t="n"/>
      <c r="AG27" s="1" t="n"/>
      <c r="AH27" s="1" t="n"/>
      <c r="AI27" s="1" t="n"/>
      <c r="AJ27" s="1" t="n"/>
      <c r="AK27" s="1" t="n"/>
      <c r="AL27" s="1" t="n"/>
    </row>
    <row r="28" ht="18" customHeight="1">
      <c r="A28" s="1" t="n"/>
      <c r="B28" s="61" t="inlineStr">
        <is>
          <t>• Nerd Street  —  https://nerdstreet.com/</t>
        </is>
      </c>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c r="AA28" s="1" t="n"/>
      <c r="AB28" s="1" t="n"/>
      <c r="AC28" s="1" t="n"/>
      <c r="AD28" s="1" t="n"/>
      <c r="AE28" s="1" t="n"/>
      <c r="AF28" s="1" t="n"/>
      <c r="AG28" s="1" t="n"/>
      <c r="AH28" s="1" t="n"/>
      <c r="AI28" s="1" t="n"/>
      <c r="AJ28" s="1" t="n"/>
      <c r="AK28" s="1" t="n"/>
      <c r="AL28" s="1" t="n"/>
    </row>
    <row r="29" ht="18" customHeight="1">
      <c r="A29" s="1" t="n"/>
      <c r="B29" s="61" t="inlineStr">
        <is>
          <t>• Gaming Lounge Prices 2025: Hourly, Day Pass &amp; Parties  —  https://freegaminglounge.com/gaming-lounge-prices-2025/</t>
        </is>
      </c>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c r="AA29" s="1" t="n"/>
      <c r="AB29" s="1" t="n"/>
      <c r="AC29" s="1" t="n"/>
      <c r="AD29" s="1" t="n"/>
      <c r="AE29" s="1" t="n"/>
      <c r="AF29" s="1" t="n"/>
      <c r="AG29" s="1" t="n"/>
      <c r="AH29" s="1" t="n"/>
      <c r="AI29" s="1" t="n"/>
      <c r="AJ29" s="1" t="n"/>
      <c r="AK29" s="1" t="n"/>
      <c r="AL29" s="1" t="n"/>
    </row>
    <row r="30" ht="18" customHeight="1">
      <c r="A30" s="1" t="n"/>
      <c r="B30" s="61" t="inlineStr">
        <is>
          <t>• Pricing | Edge Gamers Lounge &amp; Esports Center  —  https://www.edgegamerslounge.com/pricing/</t>
        </is>
      </c>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c r="AA30" s="1" t="n"/>
      <c r="AB30" s="1" t="n"/>
      <c r="AC30" s="1" t="n"/>
      <c r="AD30" s="1" t="n"/>
      <c r="AE30" s="1" t="n"/>
      <c r="AF30" s="1" t="n"/>
      <c r="AG30" s="1" t="n"/>
      <c r="AH30" s="1" t="n"/>
      <c r="AI30" s="1" t="n"/>
      <c r="AJ30" s="1" t="n"/>
      <c r="AK30" s="1" t="n"/>
      <c r="AL30" s="1" t="n"/>
    </row>
    <row r="31" ht="18" customHeight="1">
      <c r="A31" s="1" t="n"/>
      <c r="B31" s="61" t="inlineStr">
        <is>
          <t>• Pricing - 404 Gaming Lounge  —  https://404gaminglounge.com/pricing/</t>
        </is>
      </c>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c r="AA31" s="1" t="n"/>
      <c r="AB31" s="1" t="n"/>
      <c r="AC31" s="1" t="n"/>
      <c r="AD31" s="1" t="n"/>
      <c r="AE31" s="1" t="n"/>
      <c r="AF31" s="1" t="n"/>
      <c r="AG31" s="1" t="n"/>
      <c r="AH31" s="1" t="n"/>
      <c r="AI31" s="1" t="n"/>
      <c r="AJ31" s="1" t="n"/>
      <c r="AK31" s="1" t="n"/>
      <c r="AL31" s="1" t="n"/>
    </row>
    <row r="32" ht="18" customHeight="1">
      <c r="A32" s="1" t="n"/>
      <c r="B32" s="61" t="inlineStr">
        <is>
          <t>• The Venue Dilemma: Maximizing ROI for Gaming Cafes Near Schools, Gyms, and Community Hubs | Cafe Synk Blog  —  https://cafesynk.com/blog/the-venue-dilemma-maximizing-roi-for-gam-260525-161722</t>
        </is>
      </c>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c r="AA32" s="1" t="n"/>
      <c r="AB32" s="1" t="n"/>
      <c r="AC32" s="1" t="n"/>
      <c r="AD32" s="1" t="n"/>
      <c r="AE32" s="1" t="n"/>
      <c r="AF32" s="1" t="n"/>
      <c r="AG32" s="1" t="n"/>
      <c r="AH32" s="1" t="n"/>
      <c r="AI32" s="1" t="n"/>
      <c r="AJ32" s="1" t="n"/>
      <c r="AK32" s="1" t="n"/>
      <c r="AL32" s="1" t="n"/>
    </row>
    <row r="33" ht="18" customHeight="1">
      <c r="A33" s="1" t="n"/>
      <c r="B33" s="61" t="inlineStr">
        <is>
          <t>• How Independent Esports Lounges and Gaming Cafés Build Loyal Member and Premium LAN-Tournament Booking Books Without Round1 USA and GameWorks Chain Competition in 2026 — Monolit Blog  —  https://monolit.sh/blog/how-independent-esports-lounges-and-gaming-cafes-build-loyal-member-and-premium-lan-tournament-booking-books-without-round1-usa-and-gameworks-chain-competition-2026</t>
        </is>
      </c>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c r="AA33" s="1" t="n"/>
      <c r="AB33" s="1" t="n"/>
      <c r="AC33" s="1" t="n"/>
      <c r="AD33" s="1" t="n"/>
      <c r="AE33" s="1" t="n"/>
      <c r="AF33" s="1" t="n"/>
      <c r="AG33" s="1" t="n"/>
      <c r="AH33" s="1" t="n"/>
      <c r="AI33" s="1" t="n"/>
      <c r="AJ33" s="1" t="n"/>
      <c r="AK33" s="1" t="n"/>
      <c r="AL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c r="AA34" s="1" t="n"/>
      <c r="AB34" s="1" t="n"/>
      <c r="AC34" s="1" t="n"/>
      <c r="AD34" s="1" t="n"/>
      <c r="AE34" s="1" t="n"/>
      <c r="AF34" s="1" t="n"/>
      <c r="AG34" s="1" t="n"/>
      <c r="AH34" s="1" t="n"/>
      <c r="AI34" s="1" t="n"/>
      <c r="AJ34" s="1" t="n"/>
      <c r="AK34" s="1" t="n"/>
      <c r="AL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c r="AA35" s="1" t="n"/>
      <c r="AB35" s="1" t="n"/>
      <c r="AC35" s="1" t="n"/>
      <c r="AD35" s="1" t="n"/>
      <c r="AE35" s="1" t="n"/>
      <c r="AF35" s="1" t="n"/>
      <c r="AG35" s="1" t="n"/>
      <c r="AH35" s="1" t="n"/>
      <c r="AI35" s="1" t="n"/>
      <c r="AJ35" s="1" t="n"/>
      <c r="AK35" s="1" t="n"/>
      <c r="AL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c r="AA36" s="1" t="n"/>
      <c r="AB36" s="1" t="n"/>
      <c r="AC36" s="1" t="n"/>
      <c r="AD36" s="1" t="n"/>
      <c r="AE36" s="1" t="n"/>
      <c r="AF36" s="1" t="n"/>
      <c r="AG36" s="1" t="n"/>
      <c r="AH36" s="1" t="n"/>
      <c r="AI36" s="1" t="n"/>
      <c r="AJ36" s="1" t="n"/>
      <c r="AK36" s="1" t="n"/>
      <c r="AL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c r="AA37" s="1" t="n"/>
      <c r="AB37" s="1" t="n"/>
      <c r="AC37" s="1" t="n"/>
      <c r="AD37" s="1" t="n"/>
      <c r="AE37" s="1" t="n"/>
      <c r="AF37" s="1" t="n"/>
      <c r="AG37" s="1" t="n"/>
      <c r="AH37" s="1" t="n"/>
      <c r="AI37" s="1" t="n"/>
      <c r="AJ37" s="1" t="n"/>
      <c r="AK37" s="1" t="n"/>
      <c r="AL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c r="AA38" s="1" t="n"/>
      <c r="AB38" s="1" t="n"/>
      <c r="AC38" s="1" t="n"/>
      <c r="AD38" s="1" t="n"/>
      <c r="AE38" s="1" t="n"/>
      <c r="AF38" s="1" t="n"/>
      <c r="AG38" s="1" t="n"/>
      <c r="AH38" s="1" t="n"/>
      <c r="AI38" s="1" t="n"/>
      <c r="AJ38" s="1" t="n"/>
      <c r="AK38" s="1" t="n"/>
      <c r="AL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c r="AA39" s="1" t="n"/>
      <c r="AB39" s="1" t="n"/>
      <c r="AC39" s="1" t="n"/>
      <c r="AD39" s="1" t="n"/>
      <c r="AE39" s="1" t="n"/>
      <c r="AF39" s="1" t="n"/>
      <c r="AG39" s="1" t="n"/>
      <c r="AH39" s="1" t="n"/>
      <c r="AI39" s="1" t="n"/>
      <c r="AJ39" s="1" t="n"/>
      <c r="AK39" s="1" t="n"/>
      <c r="AL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c r="AA40" s="1" t="n"/>
      <c r="AB40" s="1" t="n"/>
      <c r="AC40" s="1" t="n"/>
      <c r="AD40" s="1" t="n"/>
      <c r="AE40" s="1" t="n"/>
      <c r="AF40" s="1" t="n"/>
      <c r="AG40" s="1" t="n"/>
      <c r="AH40" s="1" t="n"/>
      <c r="AI40" s="1" t="n"/>
      <c r="AJ40" s="1" t="n"/>
      <c r="AK40" s="1" t="n"/>
      <c r="AL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c r="AA41" s="1" t="n"/>
      <c r="AB41" s="1" t="n"/>
      <c r="AC41" s="1" t="n"/>
      <c r="AD41" s="1" t="n"/>
      <c r="AE41" s="1" t="n"/>
      <c r="AF41" s="1" t="n"/>
      <c r="AG41" s="1" t="n"/>
      <c r="AH41" s="1" t="n"/>
      <c r="AI41" s="1" t="n"/>
      <c r="AJ41" s="1" t="n"/>
      <c r="AK41" s="1" t="n"/>
      <c r="AL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c r="AA42" s="1" t="n"/>
      <c r="AB42" s="1" t="n"/>
      <c r="AC42" s="1" t="n"/>
      <c r="AD42" s="1" t="n"/>
      <c r="AE42" s="1" t="n"/>
      <c r="AF42" s="1" t="n"/>
      <c r="AG42" s="1" t="n"/>
      <c r="AH42" s="1" t="n"/>
      <c r="AI42" s="1" t="n"/>
      <c r="AJ42" s="1" t="n"/>
      <c r="AK42" s="1" t="n"/>
      <c r="AL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c r="AA43" s="1" t="n"/>
      <c r="AB43" s="1" t="n"/>
      <c r="AC43" s="1" t="n"/>
      <c r="AD43" s="1" t="n"/>
      <c r="AE43" s="1" t="n"/>
      <c r="AF43" s="1" t="n"/>
      <c r="AG43" s="1" t="n"/>
      <c r="AH43" s="1" t="n"/>
      <c r="AI43" s="1" t="n"/>
      <c r="AJ43" s="1" t="n"/>
      <c r="AK43" s="1" t="n"/>
      <c r="AL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c r="AA44" s="1" t="n"/>
      <c r="AB44" s="1" t="n"/>
      <c r="AC44" s="1" t="n"/>
      <c r="AD44" s="1" t="n"/>
      <c r="AE44" s="1" t="n"/>
      <c r="AF44" s="1" t="n"/>
      <c r="AG44" s="1" t="n"/>
      <c r="AH44" s="1" t="n"/>
      <c r="AI44" s="1" t="n"/>
      <c r="AJ44" s="1" t="n"/>
      <c r="AK44" s="1" t="n"/>
      <c r="AL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c r="AA45" s="1" t="n"/>
      <c r="AB45" s="1" t="n"/>
      <c r="AC45" s="1" t="n"/>
      <c r="AD45" s="1" t="n"/>
      <c r="AE45" s="1" t="n"/>
      <c r="AF45" s="1" t="n"/>
      <c r="AG45" s="1" t="n"/>
      <c r="AH45" s="1" t="n"/>
      <c r="AI45" s="1" t="n"/>
      <c r="AJ45" s="1" t="n"/>
      <c r="AK45" s="1" t="n"/>
      <c r="AL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c r="AA46" s="1" t="n"/>
      <c r="AB46" s="1" t="n"/>
      <c r="AC46" s="1" t="n"/>
      <c r="AD46" s="1" t="n"/>
      <c r="AE46" s="1" t="n"/>
      <c r="AF46" s="1" t="n"/>
      <c r="AG46" s="1" t="n"/>
      <c r="AH46" s="1" t="n"/>
      <c r="AI46" s="1" t="n"/>
      <c r="AJ46" s="1" t="n"/>
      <c r="AK46" s="1" t="n"/>
      <c r="AL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c r="AA47" s="1" t="n"/>
      <c r="AB47" s="1" t="n"/>
      <c r="AC47" s="1" t="n"/>
      <c r="AD47" s="1" t="n"/>
      <c r="AE47" s="1" t="n"/>
      <c r="AF47" s="1" t="n"/>
      <c r="AG47" s="1" t="n"/>
      <c r="AH47" s="1" t="n"/>
      <c r="AI47" s="1" t="n"/>
      <c r="AJ47" s="1" t="n"/>
      <c r="AK47" s="1" t="n"/>
      <c r="AL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c r="AA48" s="1" t="n"/>
      <c r="AB48" s="1" t="n"/>
      <c r="AC48" s="1" t="n"/>
      <c r="AD48" s="1" t="n"/>
      <c r="AE48" s="1" t="n"/>
      <c r="AF48" s="1" t="n"/>
      <c r="AG48" s="1" t="n"/>
      <c r="AH48" s="1" t="n"/>
      <c r="AI48" s="1" t="n"/>
      <c r="AJ48" s="1" t="n"/>
      <c r="AK48" s="1" t="n"/>
      <c r="AL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c r="AA49" s="1" t="n"/>
      <c r="AB49" s="1" t="n"/>
      <c r="AC49" s="1" t="n"/>
      <c r="AD49" s="1" t="n"/>
      <c r="AE49" s="1" t="n"/>
      <c r="AF49" s="1" t="n"/>
      <c r="AG49" s="1" t="n"/>
      <c r="AH49" s="1" t="n"/>
      <c r="AI49" s="1" t="n"/>
      <c r="AJ49" s="1" t="n"/>
      <c r="AK49" s="1" t="n"/>
      <c r="AL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c r="AA50" s="1" t="n"/>
      <c r="AB50" s="1" t="n"/>
      <c r="AC50" s="1" t="n"/>
      <c r="AD50" s="1" t="n"/>
      <c r="AE50" s="1" t="n"/>
      <c r="AF50" s="1" t="n"/>
      <c r="AG50" s="1" t="n"/>
      <c r="AH50" s="1" t="n"/>
      <c r="AI50" s="1" t="n"/>
      <c r="AJ50" s="1" t="n"/>
      <c r="AK50" s="1" t="n"/>
      <c r="AL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c r="AA51" s="1" t="n"/>
      <c r="AB51" s="1" t="n"/>
      <c r="AC51" s="1" t="n"/>
      <c r="AD51" s="1" t="n"/>
      <c r="AE51" s="1" t="n"/>
      <c r="AF51" s="1" t="n"/>
      <c r="AG51" s="1" t="n"/>
      <c r="AH51" s="1" t="n"/>
      <c r="AI51" s="1" t="n"/>
      <c r="AJ51" s="1" t="n"/>
      <c r="AK51" s="1" t="n"/>
      <c r="AL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c r="AA52" s="1" t="n"/>
      <c r="AB52" s="1" t="n"/>
      <c r="AC52" s="1" t="n"/>
      <c r="AD52" s="1" t="n"/>
      <c r="AE52" s="1" t="n"/>
      <c r="AF52" s="1" t="n"/>
      <c r="AG52" s="1" t="n"/>
      <c r="AH52" s="1" t="n"/>
      <c r="AI52" s="1" t="n"/>
      <c r="AJ52" s="1" t="n"/>
      <c r="AK52" s="1" t="n"/>
      <c r="AL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c r="AA53" s="1" t="n"/>
      <c r="AB53" s="1" t="n"/>
      <c r="AC53" s="1" t="n"/>
      <c r="AD53" s="1" t="n"/>
      <c r="AE53" s="1" t="n"/>
      <c r="AF53" s="1" t="n"/>
      <c r="AG53" s="1" t="n"/>
      <c r="AH53" s="1" t="n"/>
      <c r="AI53" s="1" t="n"/>
      <c r="AJ53" s="1" t="n"/>
      <c r="AK53" s="1" t="n"/>
      <c r="AL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c r="AA54" s="1" t="n"/>
      <c r="AB54" s="1" t="n"/>
      <c r="AC54" s="1" t="n"/>
      <c r="AD54" s="1" t="n"/>
      <c r="AE54" s="1" t="n"/>
      <c r="AF54" s="1" t="n"/>
      <c r="AG54" s="1" t="n"/>
      <c r="AH54" s="1" t="n"/>
      <c r="AI54" s="1" t="n"/>
      <c r="AJ54" s="1" t="n"/>
      <c r="AK54" s="1" t="n"/>
      <c r="AL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c r="AA55" s="1" t="n"/>
      <c r="AB55" s="1" t="n"/>
      <c r="AC55" s="1" t="n"/>
      <c r="AD55" s="1" t="n"/>
      <c r="AE55" s="1" t="n"/>
      <c r="AF55" s="1" t="n"/>
      <c r="AG55" s="1" t="n"/>
      <c r="AH55" s="1" t="n"/>
      <c r="AI55" s="1" t="n"/>
      <c r="AJ55" s="1" t="n"/>
      <c r="AK55" s="1" t="n"/>
      <c r="AL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c r="AA56" s="1" t="n"/>
      <c r="AB56" s="1" t="n"/>
      <c r="AC56" s="1" t="n"/>
      <c r="AD56" s="1" t="n"/>
      <c r="AE56" s="1" t="n"/>
      <c r="AF56" s="1" t="n"/>
      <c r="AG56" s="1" t="n"/>
      <c r="AH56" s="1" t="n"/>
      <c r="AI56" s="1" t="n"/>
      <c r="AJ56" s="1" t="n"/>
      <c r="AK56" s="1" t="n"/>
      <c r="AL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c r="AA57" s="1" t="n"/>
      <c r="AB57" s="1" t="n"/>
      <c r="AC57" s="1" t="n"/>
      <c r="AD57" s="1" t="n"/>
      <c r="AE57" s="1" t="n"/>
      <c r="AF57" s="1" t="n"/>
      <c r="AG57" s="1" t="n"/>
      <c r="AH57" s="1" t="n"/>
      <c r="AI57" s="1" t="n"/>
      <c r="AJ57" s="1" t="n"/>
      <c r="AK57" s="1" t="n"/>
      <c r="AL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c r="AA58" s="1" t="n"/>
      <c r="AB58" s="1" t="n"/>
      <c r="AC58" s="1" t="n"/>
      <c r="AD58" s="1" t="n"/>
      <c r="AE58" s="1" t="n"/>
      <c r="AF58" s="1" t="n"/>
      <c r="AG58" s="1" t="n"/>
      <c r="AH58" s="1" t="n"/>
      <c r="AI58" s="1" t="n"/>
      <c r="AJ58" s="1" t="n"/>
      <c r="AK58" s="1" t="n"/>
      <c r="AL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c r="AA59" s="1" t="n"/>
      <c r="AB59" s="1" t="n"/>
      <c r="AC59" s="1" t="n"/>
      <c r="AD59" s="1" t="n"/>
      <c r="AE59" s="1" t="n"/>
      <c r="AF59" s="1" t="n"/>
      <c r="AG59" s="1" t="n"/>
      <c r="AH59" s="1" t="n"/>
      <c r="AI59" s="1" t="n"/>
      <c r="AJ59" s="1" t="n"/>
      <c r="AK59" s="1" t="n"/>
      <c r="AL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c r="AA60" s="1" t="n"/>
      <c r="AB60" s="1" t="n"/>
      <c r="AC60" s="1" t="n"/>
      <c r="AD60" s="1" t="n"/>
      <c r="AE60" s="1" t="n"/>
      <c r="AF60" s="1" t="n"/>
      <c r="AG60" s="1" t="n"/>
      <c r="AH60" s="1" t="n"/>
      <c r="AI60" s="1" t="n"/>
      <c r="AJ60" s="1" t="n"/>
      <c r="AK60" s="1" t="n"/>
      <c r="AL60" s="1" t="n"/>
    </row>
    <row r="61">
      <c r="A61" s="1" t="n"/>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c r="AA61" s="1" t="n"/>
      <c r="AB61" s="1" t="n"/>
      <c r="AC61" s="1" t="n"/>
      <c r="AD61" s="1" t="n"/>
      <c r="AE61" s="1" t="n"/>
      <c r="AF61" s="1" t="n"/>
      <c r="AG61" s="1" t="n"/>
      <c r="AH61" s="1" t="n"/>
      <c r="AI61" s="1" t="n"/>
      <c r="AJ61" s="1" t="n"/>
      <c r="AK61" s="1" t="n"/>
      <c r="AL61" s="1" t="n"/>
    </row>
    <row r="62">
      <c r="A62" s="1" t="n"/>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c r="AA62" s="1" t="n"/>
      <c r="AB62" s="1" t="n"/>
      <c r="AC62" s="1" t="n"/>
      <c r="AD62" s="1" t="n"/>
      <c r="AE62" s="1" t="n"/>
      <c r="AF62" s="1" t="n"/>
      <c r="AG62" s="1" t="n"/>
      <c r="AH62" s="1" t="n"/>
      <c r="AI62" s="1" t="n"/>
      <c r="AJ62" s="1" t="n"/>
      <c r="AK62" s="1" t="n"/>
      <c r="AL62" s="1" t="n"/>
    </row>
    <row r="63">
      <c r="A63" s="1" t="n"/>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c r="AA63" s="1" t="n"/>
      <c r="AB63" s="1" t="n"/>
      <c r="AC63" s="1" t="n"/>
      <c r="AD63" s="1" t="n"/>
      <c r="AE63" s="1" t="n"/>
      <c r="AF63" s="1" t="n"/>
      <c r="AG63" s="1" t="n"/>
      <c r="AH63" s="1" t="n"/>
      <c r="AI63" s="1" t="n"/>
      <c r="AJ63" s="1" t="n"/>
      <c r="AK63" s="1" t="n"/>
      <c r="AL63" s="1" t="n"/>
    </row>
    <row r="64">
      <c r="A64" s="1" t="n"/>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c r="AA64" s="1" t="n"/>
      <c r="AB64" s="1" t="n"/>
      <c r="AC64" s="1" t="n"/>
      <c r="AD64" s="1" t="n"/>
      <c r="AE64" s="1" t="n"/>
      <c r="AF64" s="1" t="n"/>
      <c r="AG64" s="1" t="n"/>
      <c r="AH64" s="1" t="n"/>
      <c r="AI64" s="1" t="n"/>
      <c r="AJ64" s="1" t="n"/>
      <c r="AK64" s="1" t="n"/>
      <c r="AL64" s="1" t="n"/>
    </row>
    <row r="65">
      <c r="A65" s="1" t="n"/>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c r="AA65" s="1" t="n"/>
      <c r="AB65" s="1" t="n"/>
      <c r="AC65" s="1" t="n"/>
      <c r="AD65" s="1" t="n"/>
      <c r="AE65" s="1" t="n"/>
      <c r="AF65" s="1" t="n"/>
      <c r="AG65" s="1" t="n"/>
      <c r="AH65" s="1" t="n"/>
      <c r="AI65" s="1" t="n"/>
      <c r="AJ65" s="1" t="n"/>
      <c r="AK65" s="1" t="n"/>
      <c r="AL65" s="1" t="n"/>
    </row>
    <row r="66">
      <c r="A66" s="1" t="n"/>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c r="AA66" s="1" t="n"/>
      <c r="AB66" s="1" t="n"/>
      <c r="AC66" s="1" t="n"/>
      <c r="AD66" s="1" t="n"/>
      <c r="AE66" s="1" t="n"/>
      <c r="AF66" s="1" t="n"/>
      <c r="AG66" s="1" t="n"/>
      <c r="AH66" s="1" t="n"/>
      <c r="AI66" s="1" t="n"/>
      <c r="AJ66" s="1" t="n"/>
      <c r="AK66" s="1" t="n"/>
      <c r="AL66" s="1" t="n"/>
    </row>
    <row r="67">
      <c r="A67" s="1" t="n"/>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c r="AA67" s="1" t="n"/>
      <c r="AB67" s="1" t="n"/>
      <c r="AC67" s="1" t="n"/>
      <c r="AD67" s="1" t="n"/>
      <c r="AE67" s="1" t="n"/>
      <c r="AF67" s="1" t="n"/>
      <c r="AG67" s="1" t="n"/>
      <c r="AH67" s="1" t="n"/>
      <c r="AI67" s="1" t="n"/>
      <c r="AJ67" s="1" t="n"/>
      <c r="AK67" s="1" t="n"/>
      <c r="AL67" s="1" t="n"/>
    </row>
    <row r="68">
      <c r="A68" s="1" t="n"/>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c r="AA68" s="1" t="n"/>
      <c r="AB68" s="1" t="n"/>
      <c r="AC68" s="1" t="n"/>
      <c r="AD68" s="1" t="n"/>
      <c r="AE68" s="1" t="n"/>
      <c r="AF68" s="1" t="n"/>
      <c r="AG68" s="1" t="n"/>
      <c r="AH68" s="1" t="n"/>
      <c r="AI68" s="1" t="n"/>
      <c r="AJ68" s="1" t="n"/>
      <c r="AK68" s="1" t="n"/>
      <c r="AL68" s="1" t="n"/>
    </row>
    <row r="69">
      <c r="A69" s="1" t="n"/>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c r="AA69" s="1" t="n"/>
      <c r="AB69" s="1" t="n"/>
      <c r="AC69" s="1" t="n"/>
      <c r="AD69" s="1" t="n"/>
      <c r="AE69" s="1" t="n"/>
      <c r="AF69" s="1" t="n"/>
      <c r="AG69" s="1" t="n"/>
      <c r="AH69" s="1" t="n"/>
      <c r="AI69" s="1" t="n"/>
      <c r="AJ69" s="1" t="n"/>
      <c r="AK69" s="1" t="n"/>
      <c r="AL69" s="1" t="n"/>
    </row>
    <row r="70">
      <c r="A70" s="1" t="n"/>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c r="AA70" s="1" t="n"/>
      <c r="AB70" s="1" t="n"/>
      <c r="AC70" s="1" t="n"/>
      <c r="AD70" s="1" t="n"/>
      <c r="AE70" s="1" t="n"/>
      <c r="AF70" s="1" t="n"/>
      <c r="AG70" s="1" t="n"/>
      <c r="AH70" s="1" t="n"/>
      <c r="AI70" s="1" t="n"/>
      <c r="AJ70" s="1" t="n"/>
      <c r="AK70" s="1" t="n"/>
      <c r="AL70" s="1" t="n"/>
    </row>
    <row r="71">
      <c r="A71" s="1" t="n"/>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c r="AA71" s="1" t="n"/>
      <c r="AB71" s="1" t="n"/>
      <c r="AC71" s="1" t="n"/>
      <c r="AD71" s="1" t="n"/>
      <c r="AE71" s="1" t="n"/>
      <c r="AF71" s="1" t="n"/>
      <c r="AG71" s="1" t="n"/>
      <c r="AH71" s="1" t="n"/>
      <c r="AI71" s="1" t="n"/>
      <c r="AJ71" s="1" t="n"/>
      <c r="AK71" s="1" t="n"/>
      <c r="AL71" s="1" t="n"/>
    </row>
    <row r="72">
      <c r="A72" s="1" t="n"/>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c r="AA72" s="1" t="n"/>
      <c r="AB72" s="1" t="n"/>
      <c r="AC72" s="1" t="n"/>
      <c r="AD72" s="1" t="n"/>
      <c r="AE72" s="1" t="n"/>
      <c r="AF72" s="1" t="n"/>
      <c r="AG72" s="1" t="n"/>
      <c r="AH72" s="1" t="n"/>
      <c r="AI72" s="1" t="n"/>
      <c r="AJ72" s="1" t="n"/>
      <c r="AK72" s="1" t="n"/>
      <c r="AL72" s="1" t="n"/>
    </row>
    <row r="73">
      <c r="A73" s="1" t="n"/>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c r="AA73" s="1" t="n"/>
      <c r="AB73" s="1" t="n"/>
      <c r="AC73" s="1" t="n"/>
      <c r="AD73" s="1" t="n"/>
      <c r="AE73" s="1" t="n"/>
      <c r="AF73" s="1" t="n"/>
      <c r="AG73" s="1" t="n"/>
      <c r="AH73" s="1" t="n"/>
      <c r="AI73" s="1" t="n"/>
      <c r="AJ73" s="1" t="n"/>
      <c r="AK73" s="1" t="n"/>
      <c r="AL73" s="1" t="n"/>
    </row>
    <row r="74">
      <c r="A74" s="1" t="n"/>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c r="AA74" s="1" t="n"/>
      <c r="AB74" s="1" t="n"/>
      <c r="AC74" s="1" t="n"/>
      <c r="AD74" s="1" t="n"/>
      <c r="AE74" s="1" t="n"/>
      <c r="AF74" s="1" t="n"/>
      <c r="AG74" s="1" t="n"/>
      <c r="AH74" s="1" t="n"/>
      <c r="AI74" s="1" t="n"/>
      <c r="AJ74" s="1" t="n"/>
      <c r="AK74" s="1" t="n"/>
      <c r="AL74" s="1" t="n"/>
    </row>
    <row r="75">
      <c r="A75" s="1" t="n"/>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c r="AA75" s="1" t="n"/>
      <c r="AB75" s="1" t="n"/>
      <c r="AC75" s="1" t="n"/>
      <c r="AD75" s="1" t="n"/>
      <c r="AE75" s="1" t="n"/>
      <c r="AF75" s="1" t="n"/>
      <c r="AG75" s="1" t="n"/>
      <c r="AH75" s="1" t="n"/>
      <c r="AI75" s="1" t="n"/>
      <c r="AJ75" s="1" t="n"/>
      <c r="AK75" s="1" t="n"/>
      <c r="AL75" s="1" t="n"/>
    </row>
    <row r="76">
      <c r="A76" s="1" t="n"/>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c r="AA76" s="1" t="n"/>
      <c r="AB76" s="1" t="n"/>
      <c r="AC76" s="1" t="n"/>
      <c r="AD76" s="1" t="n"/>
      <c r="AE76" s="1" t="n"/>
      <c r="AF76" s="1" t="n"/>
      <c r="AG76" s="1" t="n"/>
      <c r="AH76" s="1" t="n"/>
      <c r="AI76" s="1" t="n"/>
      <c r="AJ76" s="1" t="n"/>
      <c r="AK76" s="1" t="n"/>
      <c r="AL76" s="1" t="n"/>
    </row>
    <row r="77">
      <c r="A77" s="1" t="n"/>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c r="AA77" s="1" t="n"/>
      <c r="AB77" s="1" t="n"/>
      <c r="AC77" s="1" t="n"/>
      <c r="AD77" s="1" t="n"/>
      <c r="AE77" s="1" t="n"/>
      <c r="AF77" s="1" t="n"/>
      <c r="AG77" s="1" t="n"/>
      <c r="AH77" s="1" t="n"/>
      <c r="AI77" s="1" t="n"/>
      <c r="AJ77" s="1" t="n"/>
      <c r="AK77" s="1" t="n"/>
      <c r="AL77" s="1" t="n"/>
    </row>
    <row r="78">
      <c r="A78" s="1" t="n"/>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c r="AA78" s="1" t="n"/>
      <c r="AB78" s="1" t="n"/>
      <c r="AC78" s="1" t="n"/>
      <c r="AD78" s="1" t="n"/>
      <c r="AE78" s="1" t="n"/>
      <c r="AF78" s="1" t="n"/>
      <c r="AG78" s="1" t="n"/>
      <c r="AH78" s="1" t="n"/>
      <c r="AI78" s="1" t="n"/>
      <c r="AJ78" s="1" t="n"/>
      <c r="AK78" s="1" t="n"/>
      <c r="AL78" s="1" t="n"/>
    </row>
    <row r="79">
      <c r="A79" s="1" t="n"/>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c r="AA79" s="1" t="n"/>
      <c r="AB79" s="1" t="n"/>
      <c r="AC79" s="1" t="n"/>
      <c r="AD79" s="1" t="n"/>
      <c r="AE79" s="1" t="n"/>
      <c r="AF79" s="1" t="n"/>
      <c r="AG79" s="1" t="n"/>
      <c r="AH79" s="1" t="n"/>
      <c r="AI79" s="1" t="n"/>
      <c r="AJ79" s="1" t="n"/>
      <c r="AK79" s="1" t="n"/>
      <c r="AL79" s="1" t="n"/>
    </row>
    <row r="80">
      <c r="A80" s="1" t="n"/>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c r="AA80" s="1" t="n"/>
      <c r="AB80" s="1" t="n"/>
      <c r="AC80" s="1" t="n"/>
      <c r="AD80" s="1" t="n"/>
      <c r="AE80" s="1" t="n"/>
      <c r="AF80" s="1" t="n"/>
      <c r="AG80" s="1" t="n"/>
      <c r="AH80" s="1" t="n"/>
      <c r="AI80" s="1" t="n"/>
      <c r="AJ80" s="1" t="n"/>
      <c r="AK80" s="1" t="n"/>
      <c r="AL80" s="1" t="n"/>
    </row>
    <row r="81">
      <c r="A81" s="1" t="n"/>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c r="AA81" s="1" t="n"/>
      <c r="AB81" s="1" t="n"/>
      <c r="AC81" s="1" t="n"/>
      <c r="AD81" s="1" t="n"/>
      <c r="AE81" s="1" t="n"/>
      <c r="AF81" s="1" t="n"/>
      <c r="AG81" s="1" t="n"/>
      <c r="AH81" s="1" t="n"/>
      <c r="AI81" s="1" t="n"/>
      <c r="AJ81" s="1" t="n"/>
      <c r="AK81" s="1" t="n"/>
      <c r="AL81" s="1" t="n"/>
    </row>
    <row r="82">
      <c r="A82" s="1" t="n"/>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c r="AA82" s="1" t="n"/>
      <c r="AB82" s="1" t="n"/>
      <c r="AC82" s="1" t="n"/>
      <c r="AD82" s="1" t="n"/>
      <c r="AE82" s="1" t="n"/>
      <c r="AF82" s="1" t="n"/>
      <c r="AG82" s="1" t="n"/>
      <c r="AH82" s="1" t="n"/>
      <c r="AI82" s="1" t="n"/>
      <c r="AJ82" s="1" t="n"/>
      <c r="AK82" s="1" t="n"/>
      <c r="AL82" s="1" t="n"/>
    </row>
    <row r="83">
      <c r="A83" s="1" t="n"/>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c r="AA83" s="1" t="n"/>
      <c r="AB83" s="1" t="n"/>
      <c r="AC83" s="1" t="n"/>
      <c r="AD83" s="1" t="n"/>
      <c r="AE83" s="1" t="n"/>
      <c r="AF83" s="1" t="n"/>
      <c r="AG83" s="1" t="n"/>
      <c r="AH83" s="1" t="n"/>
      <c r="AI83" s="1" t="n"/>
      <c r="AJ83" s="1" t="n"/>
      <c r="AK83" s="1" t="n"/>
      <c r="AL83" s="1" t="n"/>
    </row>
    <row r="84">
      <c r="A84" s="1" t="n"/>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c r="AA84" s="1" t="n"/>
      <c r="AB84" s="1" t="n"/>
      <c r="AC84" s="1" t="n"/>
      <c r="AD84" s="1" t="n"/>
      <c r="AE84" s="1" t="n"/>
      <c r="AF84" s="1" t="n"/>
      <c r="AG84" s="1" t="n"/>
      <c r="AH84" s="1" t="n"/>
      <c r="AI84" s="1" t="n"/>
      <c r="AJ84" s="1" t="n"/>
      <c r="AK84" s="1" t="n"/>
      <c r="AL84" s="1" t="n"/>
    </row>
    <row r="85">
      <c r="A85" s="1" t="n"/>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c r="AA85" s="1" t="n"/>
      <c r="AB85" s="1" t="n"/>
      <c r="AC85" s="1" t="n"/>
      <c r="AD85" s="1" t="n"/>
      <c r="AE85" s="1" t="n"/>
      <c r="AF85" s="1" t="n"/>
      <c r="AG85" s="1" t="n"/>
      <c r="AH85" s="1" t="n"/>
      <c r="AI85" s="1" t="n"/>
      <c r="AJ85" s="1" t="n"/>
      <c r="AK85" s="1" t="n"/>
      <c r="AL85" s="1" t="n"/>
    </row>
    <row r="86">
      <c r="A86" s="1" t="n"/>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c r="AA86" s="1" t="n"/>
      <c r="AB86" s="1" t="n"/>
      <c r="AC86" s="1" t="n"/>
      <c r="AD86" s="1" t="n"/>
      <c r="AE86" s="1" t="n"/>
      <c r="AF86" s="1" t="n"/>
      <c r="AG86" s="1" t="n"/>
      <c r="AH86" s="1" t="n"/>
      <c r="AI86" s="1" t="n"/>
      <c r="AJ86" s="1" t="n"/>
      <c r="AK86" s="1" t="n"/>
      <c r="AL86" s="1" t="n"/>
    </row>
    <row r="87">
      <c r="A87" s="1" t="n"/>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c r="AA87" s="1" t="n"/>
      <c r="AB87" s="1" t="n"/>
      <c r="AC87" s="1" t="n"/>
      <c r="AD87" s="1" t="n"/>
      <c r="AE87" s="1" t="n"/>
      <c r="AF87" s="1" t="n"/>
      <c r="AG87" s="1" t="n"/>
      <c r="AH87" s="1" t="n"/>
      <c r="AI87" s="1" t="n"/>
      <c r="AJ87" s="1" t="n"/>
      <c r="AK87" s="1" t="n"/>
      <c r="AL87" s="1" t="n"/>
    </row>
    <row r="88">
      <c r="A88" s="1" t="n"/>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c r="AA88" s="1" t="n"/>
      <c r="AB88" s="1" t="n"/>
      <c r="AC88" s="1" t="n"/>
      <c r="AD88" s="1" t="n"/>
      <c r="AE88" s="1" t="n"/>
      <c r="AF88" s="1" t="n"/>
      <c r="AG88" s="1" t="n"/>
      <c r="AH88" s="1" t="n"/>
      <c r="AI88" s="1" t="n"/>
      <c r="AJ88" s="1" t="n"/>
      <c r="AK88" s="1" t="n"/>
      <c r="AL88" s="1" t="n"/>
    </row>
    <row r="89">
      <c r="A89" s="1" t="n"/>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c r="AA89" s="1" t="n"/>
      <c r="AB89" s="1" t="n"/>
      <c r="AC89" s="1" t="n"/>
      <c r="AD89" s="1" t="n"/>
      <c r="AE89" s="1" t="n"/>
      <c r="AF89" s="1" t="n"/>
      <c r="AG89" s="1" t="n"/>
      <c r="AH89" s="1" t="n"/>
      <c r="AI89" s="1" t="n"/>
      <c r="AJ89" s="1" t="n"/>
      <c r="AK89" s="1" t="n"/>
      <c r="AL89" s="1" t="n"/>
    </row>
    <row r="90">
      <c r="A90" s="1" t="n"/>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c r="AA90" s="1" t="n"/>
      <c r="AB90" s="1" t="n"/>
      <c r="AC90" s="1" t="n"/>
      <c r="AD90" s="1" t="n"/>
      <c r="AE90" s="1" t="n"/>
      <c r="AF90" s="1" t="n"/>
      <c r="AG90" s="1" t="n"/>
      <c r="AH90" s="1" t="n"/>
      <c r="AI90" s="1" t="n"/>
      <c r="AJ90" s="1" t="n"/>
      <c r="AK90" s="1" t="n"/>
      <c r="AL90" s="1" t="n"/>
    </row>
    <row r="91">
      <c r="A91" s="1" t="n"/>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c r="AA91" s="1" t="n"/>
      <c r="AB91" s="1" t="n"/>
      <c r="AC91" s="1" t="n"/>
      <c r="AD91" s="1" t="n"/>
      <c r="AE91" s="1" t="n"/>
      <c r="AF91" s="1" t="n"/>
      <c r="AG91" s="1" t="n"/>
      <c r="AH91" s="1" t="n"/>
      <c r="AI91" s="1" t="n"/>
      <c r="AJ91" s="1" t="n"/>
      <c r="AK91" s="1" t="n"/>
      <c r="AL91" s="1" t="n"/>
    </row>
    <row r="92">
      <c r="A92" s="1" t="n"/>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c r="AA92" s="1" t="n"/>
      <c r="AB92" s="1" t="n"/>
      <c r="AC92" s="1" t="n"/>
      <c r="AD92" s="1" t="n"/>
      <c r="AE92" s="1" t="n"/>
      <c r="AF92" s="1" t="n"/>
      <c r="AG92" s="1" t="n"/>
      <c r="AH92" s="1" t="n"/>
      <c r="AI92" s="1" t="n"/>
      <c r="AJ92" s="1" t="n"/>
      <c r="AK92" s="1" t="n"/>
      <c r="AL92" s="1" t="n"/>
    </row>
    <row r="93">
      <c r="A93" s="1" t="n"/>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c r="AA93" s="1" t="n"/>
      <c r="AB93" s="1" t="n"/>
      <c r="AC93" s="1" t="n"/>
      <c r="AD93" s="1" t="n"/>
      <c r="AE93" s="1" t="n"/>
      <c r="AF93" s="1" t="n"/>
      <c r="AG93" s="1" t="n"/>
      <c r="AH93" s="1" t="n"/>
      <c r="AI93" s="1" t="n"/>
      <c r="AJ93" s="1" t="n"/>
      <c r="AK93" s="1" t="n"/>
      <c r="AL93" s="1" t="n"/>
    </row>
    <row r="94">
      <c r="A94" s="1" t="n"/>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c r="AA94" s="1" t="n"/>
      <c r="AB94" s="1" t="n"/>
      <c r="AC94" s="1" t="n"/>
      <c r="AD94" s="1" t="n"/>
      <c r="AE94" s="1" t="n"/>
      <c r="AF94" s="1" t="n"/>
      <c r="AG94" s="1" t="n"/>
      <c r="AH94" s="1" t="n"/>
      <c r="AI94" s="1" t="n"/>
      <c r="AJ94" s="1" t="n"/>
      <c r="AK94" s="1" t="n"/>
      <c r="AL94" s="1" t="n"/>
    </row>
    <row r="95">
      <c r="A95" s="1" t="n"/>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c r="AA95" s="1" t="n"/>
      <c r="AB95" s="1" t="n"/>
      <c r="AC95" s="1" t="n"/>
      <c r="AD95" s="1" t="n"/>
      <c r="AE95" s="1" t="n"/>
      <c r="AF95" s="1" t="n"/>
      <c r="AG95" s="1" t="n"/>
      <c r="AH95" s="1" t="n"/>
      <c r="AI95" s="1" t="n"/>
      <c r="AJ95" s="1" t="n"/>
      <c r="AK95" s="1" t="n"/>
      <c r="AL95" s="1" t="n"/>
    </row>
    <row r="96">
      <c r="A96" s="1" t="n"/>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c r="AA96" s="1" t="n"/>
      <c r="AB96" s="1" t="n"/>
      <c r="AC96" s="1" t="n"/>
      <c r="AD96" s="1" t="n"/>
      <c r="AE96" s="1" t="n"/>
      <c r="AF96" s="1" t="n"/>
      <c r="AG96" s="1" t="n"/>
      <c r="AH96" s="1" t="n"/>
      <c r="AI96" s="1" t="n"/>
      <c r="AJ96" s="1" t="n"/>
      <c r="AK96" s="1" t="n"/>
      <c r="AL96" s="1" t="n"/>
    </row>
    <row r="97">
      <c r="A97" s="1" t="n"/>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c r="AA97" s="1" t="n"/>
      <c r="AB97" s="1" t="n"/>
      <c r="AC97" s="1" t="n"/>
      <c r="AD97" s="1" t="n"/>
      <c r="AE97" s="1" t="n"/>
      <c r="AF97" s="1" t="n"/>
      <c r="AG97" s="1" t="n"/>
      <c r="AH97" s="1" t="n"/>
      <c r="AI97" s="1" t="n"/>
      <c r="AJ97" s="1" t="n"/>
      <c r="AK97" s="1" t="n"/>
      <c r="AL97" s="1" t="n"/>
    </row>
    <row r="98">
      <c r="A98" s="1" t="n"/>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c r="AA98" s="1" t="n"/>
      <c r="AB98" s="1" t="n"/>
      <c r="AC98" s="1" t="n"/>
      <c r="AD98" s="1" t="n"/>
      <c r="AE98" s="1" t="n"/>
      <c r="AF98" s="1" t="n"/>
      <c r="AG98" s="1" t="n"/>
      <c r="AH98" s="1" t="n"/>
      <c r="AI98" s="1" t="n"/>
      <c r="AJ98" s="1" t="n"/>
      <c r="AK98" s="1" t="n"/>
      <c r="AL98" s="1" t="n"/>
    </row>
    <row r="99">
      <c r="A99" s="1" t="n"/>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c r="AA99" s="1" t="n"/>
      <c r="AB99" s="1" t="n"/>
      <c r="AC99" s="1" t="n"/>
      <c r="AD99" s="1" t="n"/>
      <c r="AE99" s="1" t="n"/>
      <c r="AF99" s="1" t="n"/>
      <c r="AG99" s="1" t="n"/>
      <c r="AH99" s="1" t="n"/>
      <c r="AI99" s="1" t="n"/>
      <c r="AJ99" s="1" t="n"/>
      <c r="AK99" s="1" t="n"/>
      <c r="AL99" s="1" t="n"/>
    </row>
    <row r="100">
      <c r="A100" s="1" t="n"/>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c r="AA100" s="1" t="n"/>
      <c r="AB100" s="1" t="n"/>
      <c r="AC100" s="1" t="n"/>
      <c r="AD100" s="1" t="n"/>
      <c r="AE100" s="1" t="n"/>
      <c r="AF100" s="1" t="n"/>
      <c r="AG100" s="1" t="n"/>
      <c r="AH100" s="1" t="n"/>
      <c r="AI100" s="1" t="n"/>
      <c r="AJ100" s="1" t="n"/>
      <c r="AK100" s="1" t="n"/>
      <c r="AL100" s="1" t="n"/>
    </row>
    <row r="101">
      <c r="A101" s="1" t="n"/>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c r="AA101" s="1" t="n"/>
      <c r="AB101" s="1" t="n"/>
      <c r="AC101" s="1" t="n"/>
      <c r="AD101" s="1" t="n"/>
      <c r="AE101" s="1" t="n"/>
      <c r="AF101" s="1" t="n"/>
      <c r="AG101" s="1" t="n"/>
      <c r="AH101" s="1" t="n"/>
      <c r="AI101" s="1" t="n"/>
      <c r="AJ101" s="1" t="n"/>
      <c r="AK101" s="1" t="n"/>
      <c r="AL101" s="1" t="n"/>
    </row>
    <row r="102">
      <c r="A102" s="1" t="n"/>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c r="AA102" s="1" t="n"/>
      <c r="AB102" s="1" t="n"/>
      <c r="AC102" s="1" t="n"/>
      <c r="AD102" s="1" t="n"/>
      <c r="AE102" s="1" t="n"/>
      <c r="AF102" s="1" t="n"/>
      <c r="AG102" s="1" t="n"/>
      <c r="AH102" s="1" t="n"/>
      <c r="AI102" s="1" t="n"/>
      <c r="AJ102" s="1" t="n"/>
      <c r="AK102" s="1" t="n"/>
      <c r="AL102" s="1" t="n"/>
    </row>
    <row r="103">
      <c r="A103" s="1" t="n"/>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c r="AA103" s="1" t="n"/>
      <c r="AB103" s="1" t="n"/>
      <c r="AC103" s="1" t="n"/>
      <c r="AD103" s="1" t="n"/>
      <c r="AE103" s="1" t="n"/>
      <c r="AF103" s="1" t="n"/>
      <c r="AG103" s="1" t="n"/>
      <c r="AH103" s="1" t="n"/>
      <c r="AI103" s="1" t="n"/>
      <c r="AJ103" s="1" t="n"/>
      <c r="AK103" s="1" t="n"/>
      <c r="AL103" s="1" t="n"/>
    </row>
    <row r="104">
      <c r="A104" s="1" t="n"/>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c r="AA104" s="1" t="n"/>
      <c r="AB104" s="1" t="n"/>
      <c r="AC104" s="1" t="n"/>
      <c r="AD104" s="1" t="n"/>
      <c r="AE104" s="1" t="n"/>
      <c r="AF104" s="1" t="n"/>
      <c r="AG104" s="1" t="n"/>
      <c r="AH104" s="1" t="n"/>
      <c r="AI104" s="1" t="n"/>
      <c r="AJ104" s="1" t="n"/>
      <c r="AK104" s="1" t="n"/>
      <c r="AL104" s="1" t="n"/>
    </row>
    <row r="105">
      <c r="A105" s="1" t="n"/>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c r="AA105" s="1" t="n"/>
      <c r="AB105" s="1" t="n"/>
      <c r="AC105" s="1" t="n"/>
      <c r="AD105" s="1" t="n"/>
      <c r="AE105" s="1" t="n"/>
      <c r="AF105" s="1" t="n"/>
      <c r="AG105" s="1" t="n"/>
      <c r="AH105" s="1" t="n"/>
      <c r="AI105" s="1" t="n"/>
      <c r="AJ105" s="1" t="n"/>
      <c r="AK105" s="1" t="n"/>
      <c r="AL105" s="1" t="n"/>
    </row>
    <row r="106">
      <c r="A106" s="1" t="n"/>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c r="AA106" s="1" t="n"/>
      <c r="AB106" s="1" t="n"/>
      <c r="AC106" s="1" t="n"/>
      <c r="AD106" s="1" t="n"/>
      <c r="AE106" s="1" t="n"/>
      <c r="AF106" s="1" t="n"/>
      <c r="AG106" s="1" t="n"/>
      <c r="AH106" s="1" t="n"/>
      <c r="AI106" s="1" t="n"/>
      <c r="AJ106" s="1" t="n"/>
      <c r="AK106" s="1" t="n"/>
      <c r="AL106" s="1" t="n"/>
    </row>
    <row r="107">
      <c r="A107" s="1" t="n"/>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c r="AA107" s="1" t="n"/>
      <c r="AB107" s="1" t="n"/>
      <c r="AC107" s="1" t="n"/>
      <c r="AD107" s="1" t="n"/>
      <c r="AE107" s="1" t="n"/>
      <c r="AF107" s="1" t="n"/>
      <c r="AG107" s="1" t="n"/>
      <c r="AH107" s="1" t="n"/>
      <c r="AI107" s="1" t="n"/>
      <c r="AJ107" s="1" t="n"/>
      <c r="AK107" s="1" t="n"/>
      <c r="AL107" s="1" t="n"/>
    </row>
    <row r="108">
      <c r="A108" s="1" t="n"/>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c r="AA108" s="1" t="n"/>
      <c r="AB108" s="1" t="n"/>
      <c r="AC108" s="1" t="n"/>
      <c r="AD108" s="1" t="n"/>
      <c r="AE108" s="1" t="n"/>
      <c r="AF108" s="1" t="n"/>
      <c r="AG108" s="1" t="n"/>
      <c r="AH108" s="1" t="n"/>
      <c r="AI108" s="1" t="n"/>
      <c r="AJ108" s="1" t="n"/>
      <c r="AK108" s="1" t="n"/>
      <c r="AL108" s="1" t="n"/>
    </row>
    <row r="109">
      <c r="A109" s="1" t="n"/>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c r="AA109" s="1" t="n"/>
      <c r="AB109" s="1" t="n"/>
      <c r="AC109" s="1" t="n"/>
      <c r="AD109" s="1" t="n"/>
      <c r="AE109" s="1" t="n"/>
      <c r="AF109" s="1" t="n"/>
      <c r="AG109" s="1" t="n"/>
      <c r="AH109" s="1" t="n"/>
      <c r="AI109" s="1" t="n"/>
      <c r="AJ109" s="1" t="n"/>
      <c r="AK109" s="1" t="n"/>
      <c r="AL109" s="1" t="n"/>
    </row>
    <row r="110">
      <c r="A110" s="1" t="n"/>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c r="AA110" s="1" t="n"/>
      <c r="AB110" s="1" t="n"/>
      <c r="AC110" s="1" t="n"/>
      <c r="AD110" s="1" t="n"/>
      <c r="AE110" s="1" t="n"/>
      <c r="AF110" s="1" t="n"/>
      <c r="AG110" s="1" t="n"/>
      <c r="AH110" s="1" t="n"/>
      <c r="AI110" s="1" t="n"/>
      <c r="AJ110" s="1" t="n"/>
      <c r="AK110" s="1" t="n"/>
      <c r="AL110" s="1" t="n"/>
    </row>
  </sheetData>
  <mergeCells count="21">
    <mergeCell ref="B11:D11"/>
    <mergeCell ref="B1:D1"/>
    <mergeCell ref="B29:D29"/>
    <mergeCell ref="C20:D20"/>
    <mergeCell ref="B28:D28"/>
    <mergeCell ref="B19:D19"/>
    <mergeCell ref="B9:D9"/>
    <mergeCell ref="C22:D22"/>
    <mergeCell ref="B30:D30"/>
    <mergeCell ref="B33:D33"/>
    <mergeCell ref="C21:D21"/>
    <mergeCell ref="B32:D32"/>
    <mergeCell ref="B4:D4"/>
    <mergeCell ref="B26:D26"/>
    <mergeCell ref="B25:D25"/>
    <mergeCell ref="C23:D23"/>
    <mergeCell ref="C17:D17"/>
    <mergeCell ref="B3:D3"/>
    <mergeCell ref="B31:D31"/>
    <mergeCell ref="B27:D27"/>
    <mergeCell ref="B2:D2"/>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Truenor</dc:creator>
  <dc:title>Truenor — Business Opportunity Intelligence Report · Premium Gaming &amp; Esports Lounge</dc:title>
  <dc:subject>From idea to conviction</dc:subject>
  <dcterms:created xsi:type="dcterms:W3CDTF">2026-06-15T15:30:25Z</dcterms:created>
  <dcterms:modified xsi:type="dcterms:W3CDTF">2026-06-15T15:30:26Z</dcterms:modified>
</cp:coreProperties>
</file>